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90" windowWidth="14895" windowHeight="7710" tabRatio="599" activeTab="5"/>
  </bookViews>
  <sheets>
    <sheet name="诉讼15" sheetId="4" r:id="rId1"/>
    <sheet name="卫生13" sheetId="12" r:id="rId2"/>
    <sheet name="无方向8" sheetId="13" r:id="rId3"/>
    <sheet name="宪法与行政法9" sheetId="21" r:id="rId4"/>
    <sheet name="刑法10" sheetId="5" r:id="rId5"/>
    <sheet name="知产20" sheetId="11" r:id="rId6"/>
    <sheet name="专利代理12" sheetId="10" r:id="rId7"/>
    <sheet name="财税34" sheetId="22" r:id="rId8"/>
    <sheet name="法与公16" sheetId="23" r:id="rId9"/>
    <sheet name="房地产16" sheetId="24" r:id="rId10"/>
    <sheet name="国公10" sheetId="25" r:id="rId11"/>
    <sheet name="金融30" sheetId="26" r:id="rId12"/>
    <sheet name="国商17" sheetId="27" r:id="rId13"/>
    <sheet name="环境法4" sheetId="28" r:id="rId14"/>
    <sheet name="竞争法35" sheetId="29" r:id="rId15"/>
    <sheet name="商法25" sheetId="30" r:id="rId16"/>
  </sheets>
  <calcPr calcId="125725"/>
</workbook>
</file>

<file path=xl/calcChain.xml><?xml version="1.0" encoding="utf-8"?>
<calcChain xmlns="http://schemas.openxmlformats.org/spreadsheetml/2006/main">
  <c r="M2" i="11"/>
  <c r="L3" i="10"/>
  <c r="L5"/>
  <c r="L7"/>
  <c r="L4"/>
  <c r="L10"/>
  <c r="L8"/>
  <c r="L6"/>
  <c r="L9"/>
  <c r="L11"/>
  <c r="L12"/>
  <c r="L13"/>
  <c r="L2"/>
  <c r="M20" i="11" l="1"/>
  <c r="M21"/>
  <c r="M6"/>
  <c r="M16"/>
  <c r="M10"/>
  <c r="M12"/>
  <c r="M18"/>
  <c r="M17"/>
  <c r="M8"/>
  <c r="M9"/>
  <c r="M14"/>
  <c r="M7"/>
  <c r="M4"/>
  <c r="M13"/>
  <c r="M19"/>
  <c r="M11"/>
  <c r="M15"/>
  <c r="M5"/>
  <c r="M3"/>
  <c r="K26" i="30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3"/>
  <c r="M5" i="13" l="1"/>
  <c r="K2" i="30" l="1"/>
  <c r="F2" i="29"/>
  <c r="F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2" i="28"/>
  <c r="F3"/>
  <c r="F4"/>
  <c r="F5"/>
  <c r="G2" i="27"/>
  <c r="G3"/>
  <c r="G4"/>
  <c r="G5"/>
  <c r="G6"/>
  <c r="G7"/>
  <c r="G8"/>
  <c r="G9"/>
  <c r="G10"/>
  <c r="G11"/>
  <c r="G12"/>
  <c r="G13"/>
  <c r="G14"/>
  <c r="G15"/>
  <c r="G16"/>
  <c r="G17"/>
  <c r="G18"/>
  <c r="G19"/>
  <c r="J2" i="26"/>
  <c r="J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G2" i="25"/>
  <c r="G3"/>
  <c r="G4"/>
  <c r="G5"/>
  <c r="G6"/>
  <c r="G7"/>
  <c r="G8"/>
  <c r="G9"/>
  <c r="G10"/>
  <c r="G11"/>
  <c r="J2" i="24"/>
  <c r="J3"/>
  <c r="J4"/>
  <c r="J5"/>
  <c r="J6"/>
  <c r="J7"/>
  <c r="J8"/>
  <c r="J9"/>
  <c r="J10"/>
  <c r="J11"/>
  <c r="J12"/>
  <c r="J13"/>
  <c r="J14"/>
  <c r="J15"/>
  <c r="J16"/>
  <c r="J17"/>
  <c r="F2" i="23"/>
  <c r="F3"/>
  <c r="F4"/>
  <c r="F5"/>
  <c r="F6"/>
  <c r="F7"/>
  <c r="F8"/>
  <c r="F9"/>
  <c r="F10"/>
  <c r="F11"/>
  <c r="F12"/>
  <c r="F13"/>
  <c r="F14"/>
  <c r="F15"/>
  <c r="F16"/>
  <c r="F17"/>
  <c r="J2" i="22"/>
  <c r="J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G16" i="4"/>
  <c r="G4"/>
  <c r="G3"/>
  <c r="G12"/>
  <c r="G6"/>
  <c r="G8"/>
  <c r="G14"/>
  <c r="G13"/>
  <c r="G10"/>
  <c r="G2"/>
  <c r="G9"/>
  <c r="G7"/>
  <c r="G5"/>
  <c r="G15"/>
  <c r="G11"/>
  <c r="F14" i="12"/>
  <c r="F6"/>
  <c r="F12"/>
  <c r="F3"/>
  <c r="F10"/>
  <c r="F7"/>
  <c r="F13"/>
  <c r="F8"/>
  <c r="F2"/>
  <c r="F5"/>
  <c r="F4"/>
  <c r="F11"/>
  <c r="F9"/>
  <c r="M4" i="13"/>
  <c r="M3"/>
  <c r="M6"/>
  <c r="M7"/>
  <c r="M2"/>
  <c r="M8"/>
  <c r="G9" i="21"/>
  <c r="G2"/>
  <c r="G5"/>
  <c r="G4"/>
  <c r="G3"/>
  <c r="G8"/>
  <c r="G7"/>
  <c r="G6"/>
  <c r="G10"/>
  <c r="J5" i="5"/>
  <c r="J6"/>
  <c r="J11"/>
  <c r="J4"/>
  <c r="J2"/>
  <c r="J3"/>
  <c r="J7"/>
  <c r="J9"/>
  <c r="J8"/>
  <c r="J10"/>
</calcChain>
</file>

<file path=xl/sharedStrings.xml><?xml version="1.0" encoding="utf-8"?>
<sst xmlns="http://schemas.openxmlformats.org/spreadsheetml/2006/main" count="1677" uniqueCount="447">
  <si>
    <t>93</t>
  </si>
  <si>
    <t>1201212361</t>
  </si>
  <si>
    <t>1201212364</t>
  </si>
  <si>
    <t>1201212371</t>
  </si>
  <si>
    <t>1201212378</t>
  </si>
  <si>
    <t>1201212413</t>
  </si>
  <si>
    <t>1201212415</t>
  </si>
  <si>
    <t>1201212450</t>
  </si>
  <si>
    <t>1201212472</t>
  </si>
  <si>
    <t>1201212475</t>
  </si>
  <si>
    <t>1201212489</t>
  </si>
  <si>
    <t>1201212531</t>
  </si>
  <si>
    <t>1201212532</t>
  </si>
  <si>
    <t>1201212568</t>
  </si>
  <si>
    <t>1201212570</t>
  </si>
  <si>
    <t>1201212575</t>
  </si>
  <si>
    <t>1201212588</t>
  </si>
  <si>
    <t>1201212611</t>
  </si>
  <si>
    <t>1201212623</t>
  </si>
  <si>
    <t>排名</t>
    <phoneticPr fontId="1" type="noConversion"/>
  </si>
  <si>
    <t>著作权法3</t>
    <phoneticPr fontId="1" type="noConversion"/>
  </si>
  <si>
    <t>知识产权国际保护专题3</t>
    <phoneticPr fontId="1" type="noConversion"/>
  </si>
  <si>
    <t>商标法3</t>
    <phoneticPr fontId="1" type="noConversion"/>
  </si>
  <si>
    <t>高新技术知识产权保护专题3</t>
    <phoneticPr fontId="1" type="noConversion"/>
  </si>
  <si>
    <t>学号</t>
    <phoneticPr fontId="1" type="noConversion"/>
  </si>
  <si>
    <t>92</t>
    <phoneticPr fontId="1" type="noConversion"/>
  </si>
  <si>
    <t>91</t>
    <phoneticPr fontId="1" type="noConversion"/>
  </si>
  <si>
    <t>82</t>
    <phoneticPr fontId="1" type="noConversion"/>
  </si>
  <si>
    <t>87</t>
    <phoneticPr fontId="1" type="noConversion"/>
  </si>
  <si>
    <t>90</t>
    <phoneticPr fontId="1" type="noConversion"/>
  </si>
  <si>
    <t>85</t>
    <phoneticPr fontId="1" type="noConversion"/>
  </si>
  <si>
    <t>81</t>
    <phoneticPr fontId="1" type="noConversion"/>
  </si>
  <si>
    <t>88</t>
    <phoneticPr fontId="1" type="noConversion"/>
  </si>
  <si>
    <t>84</t>
    <phoneticPr fontId="1" type="noConversion"/>
  </si>
  <si>
    <t>89</t>
    <phoneticPr fontId="1" type="noConversion"/>
  </si>
  <si>
    <t>86</t>
    <phoneticPr fontId="1" type="noConversion"/>
  </si>
  <si>
    <t>83</t>
    <phoneticPr fontId="1" type="noConversion"/>
  </si>
  <si>
    <t>75</t>
    <phoneticPr fontId="1" type="noConversion"/>
  </si>
  <si>
    <t>80</t>
    <phoneticPr fontId="1" type="noConversion"/>
  </si>
  <si>
    <t>93</t>
    <phoneticPr fontId="1" type="noConversion"/>
  </si>
  <si>
    <t>76</t>
    <phoneticPr fontId="1" type="noConversion"/>
  </si>
  <si>
    <t>96</t>
    <phoneticPr fontId="1" type="noConversion"/>
  </si>
  <si>
    <t>学号</t>
    <phoneticPr fontId="1" type="noConversion"/>
  </si>
  <si>
    <t>专利信息利用2</t>
    <phoneticPr fontId="1" type="noConversion"/>
  </si>
  <si>
    <t>专利代理实务3</t>
    <phoneticPr fontId="1" type="noConversion"/>
  </si>
  <si>
    <t>高新技术知识产权保护专题3</t>
    <phoneticPr fontId="1" type="noConversion"/>
  </si>
  <si>
    <t>知识产权国际保护专题3</t>
    <phoneticPr fontId="1" type="noConversion"/>
  </si>
  <si>
    <t>专利法3</t>
    <phoneticPr fontId="1" type="noConversion"/>
  </si>
  <si>
    <t>商标法3</t>
    <phoneticPr fontId="1" type="noConversion"/>
  </si>
  <si>
    <t>著作权法3</t>
    <phoneticPr fontId="1" type="noConversion"/>
  </si>
  <si>
    <t>竞争法2</t>
    <phoneticPr fontId="1" type="noConversion"/>
  </si>
  <si>
    <t>1201212397</t>
    <phoneticPr fontId="1" type="noConversion"/>
  </si>
  <si>
    <t>92</t>
    <phoneticPr fontId="1" type="noConversion"/>
  </si>
  <si>
    <t>91</t>
    <phoneticPr fontId="1" type="noConversion"/>
  </si>
  <si>
    <t>82</t>
    <phoneticPr fontId="1" type="noConversion"/>
  </si>
  <si>
    <t>87</t>
    <phoneticPr fontId="1" type="noConversion"/>
  </si>
  <si>
    <t>90</t>
    <phoneticPr fontId="1" type="noConversion"/>
  </si>
  <si>
    <t>85</t>
    <phoneticPr fontId="1" type="noConversion"/>
  </si>
  <si>
    <t>1201212393</t>
    <phoneticPr fontId="1" type="noConversion"/>
  </si>
  <si>
    <t>81</t>
    <phoneticPr fontId="1" type="noConversion"/>
  </si>
  <si>
    <t>88</t>
    <phoneticPr fontId="1" type="noConversion"/>
  </si>
  <si>
    <t>1201212422</t>
    <phoneticPr fontId="1" type="noConversion"/>
  </si>
  <si>
    <t>84</t>
    <phoneticPr fontId="1" type="noConversion"/>
  </si>
  <si>
    <t>89</t>
    <phoneticPr fontId="1" type="noConversion"/>
  </si>
  <si>
    <t>86</t>
    <phoneticPr fontId="1" type="noConversion"/>
  </si>
  <si>
    <t>1201212435</t>
    <phoneticPr fontId="1" type="noConversion"/>
  </si>
  <si>
    <t>83</t>
    <phoneticPr fontId="1" type="noConversion"/>
  </si>
  <si>
    <t>75</t>
    <phoneticPr fontId="1" type="noConversion"/>
  </si>
  <si>
    <t>80</t>
    <phoneticPr fontId="1" type="noConversion"/>
  </si>
  <si>
    <t>1201212449</t>
    <phoneticPr fontId="1" type="noConversion"/>
  </si>
  <si>
    <t>93</t>
    <phoneticPr fontId="1" type="noConversion"/>
  </si>
  <si>
    <t>1201212495</t>
    <phoneticPr fontId="1" type="noConversion"/>
  </si>
  <si>
    <t>1201212513</t>
    <phoneticPr fontId="1" type="noConversion"/>
  </si>
  <si>
    <t>1201212535</t>
    <phoneticPr fontId="1" type="noConversion"/>
  </si>
  <si>
    <t>1201212542</t>
    <phoneticPr fontId="1" type="noConversion"/>
  </si>
  <si>
    <t>76</t>
    <phoneticPr fontId="1" type="noConversion"/>
  </si>
  <si>
    <t>1201212545</t>
    <phoneticPr fontId="1" type="noConversion"/>
  </si>
  <si>
    <t>96</t>
    <phoneticPr fontId="1" type="noConversion"/>
  </si>
  <si>
    <t>1201212587</t>
    <phoneticPr fontId="1" type="noConversion"/>
  </si>
  <si>
    <t>1201212603</t>
    <phoneticPr fontId="1" type="noConversion"/>
  </si>
  <si>
    <t>知识产权法3</t>
    <phoneticPr fontId="1" type="noConversion"/>
  </si>
  <si>
    <t>排名</t>
    <phoneticPr fontId="1" type="noConversion"/>
  </si>
  <si>
    <t>加权平均25</t>
    <phoneticPr fontId="1" type="noConversion"/>
  </si>
  <si>
    <t>78</t>
    <phoneticPr fontId="1" type="noConversion"/>
  </si>
  <si>
    <t>72</t>
    <phoneticPr fontId="1" type="noConversion"/>
  </si>
  <si>
    <t>77</t>
    <phoneticPr fontId="1" type="noConversion"/>
  </si>
  <si>
    <t>79</t>
    <phoneticPr fontId="1" type="noConversion"/>
  </si>
  <si>
    <t>1201212558</t>
    <phoneticPr fontId="1" type="noConversion"/>
  </si>
  <si>
    <t>加权平均</t>
    <phoneticPr fontId="1" type="noConversion"/>
  </si>
  <si>
    <t>犯罪学3</t>
    <phoneticPr fontId="1" type="noConversion"/>
  </si>
  <si>
    <t>刑事执行法学2</t>
    <phoneticPr fontId="1" type="noConversion"/>
  </si>
  <si>
    <t>判例刑法研究2</t>
    <phoneticPr fontId="1" type="noConversion"/>
  </si>
  <si>
    <t>外国刑法专题2</t>
    <phoneticPr fontId="1" type="noConversion"/>
  </si>
  <si>
    <t>刑事政策3</t>
    <phoneticPr fontId="1" type="noConversion"/>
  </si>
  <si>
    <t>金融犯罪2</t>
    <phoneticPr fontId="1" type="noConversion"/>
  </si>
  <si>
    <t>95</t>
    <phoneticPr fontId="1" type="noConversion"/>
  </si>
  <si>
    <t>94</t>
    <phoneticPr fontId="1" type="noConversion"/>
  </si>
  <si>
    <t>1201212355</t>
    <phoneticPr fontId="1" type="noConversion"/>
  </si>
  <si>
    <t>1201212360</t>
    <phoneticPr fontId="1" type="noConversion"/>
  </si>
  <si>
    <t>1201212387</t>
    <phoneticPr fontId="1" type="noConversion"/>
  </si>
  <si>
    <t>1201212460</t>
    <phoneticPr fontId="1" type="noConversion"/>
  </si>
  <si>
    <t>1201212463</t>
    <phoneticPr fontId="1" type="noConversion"/>
  </si>
  <si>
    <t>1201212483</t>
    <phoneticPr fontId="1" type="noConversion"/>
  </si>
  <si>
    <t>1201212540</t>
    <phoneticPr fontId="1" type="noConversion"/>
  </si>
  <si>
    <t>1201212571</t>
    <phoneticPr fontId="1" type="noConversion"/>
  </si>
  <si>
    <t>1201212626</t>
    <phoneticPr fontId="1" type="noConversion"/>
  </si>
  <si>
    <t>刑法分论3</t>
    <phoneticPr fontId="1" type="noConversion"/>
  </si>
  <si>
    <t>加权平均17</t>
    <phoneticPr fontId="1" type="noConversion"/>
  </si>
  <si>
    <t>港澳基本法案例研究2</t>
    <phoneticPr fontId="1" type="noConversion"/>
  </si>
  <si>
    <t>宪法案例研究2</t>
    <phoneticPr fontId="1" type="noConversion"/>
  </si>
  <si>
    <t>行政程序法专题研究2</t>
    <phoneticPr fontId="1" type="noConversion"/>
  </si>
  <si>
    <t>1201212366</t>
    <phoneticPr fontId="1" type="noConversion"/>
  </si>
  <si>
    <t>1201212404</t>
    <phoneticPr fontId="1" type="noConversion"/>
  </si>
  <si>
    <t>1201212446</t>
    <phoneticPr fontId="1" type="noConversion"/>
  </si>
  <si>
    <t>95</t>
    <phoneticPr fontId="1" type="noConversion"/>
  </si>
  <si>
    <t>94</t>
    <phoneticPr fontId="1" type="noConversion"/>
  </si>
  <si>
    <t>1201212459</t>
    <phoneticPr fontId="1" type="noConversion"/>
  </si>
  <si>
    <t>1201212493</t>
    <phoneticPr fontId="1" type="noConversion"/>
  </si>
  <si>
    <t>1201212521</t>
    <phoneticPr fontId="1" type="noConversion"/>
  </si>
  <si>
    <t>1201212523</t>
    <phoneticPr fontId="1" type="noConversion"/>
  </si>
  <si>
    <t>1201212573</t>
    <phoneticPr fontId="1" type="noConversion"/>
  </si>
  <si>
    <t>1201212586</t>
    <phoneticPr fontId="1" type="noConversion"/>
  </si>
  <si>
    <t>行政法案例研究2</t>
    <phoneticPr fontId="1" type="noConversion"/>
  </si>
  <si>
    <t>加权平均8</t>
    <phoneticPr fontId="1" type="noConversion"/>
  </si>
  <si>
    <t>商事法律制度3</t>
    <phoneticPr fontId="1" type="noConversion"/>
  </si>
  <si>
    <t>司法实务与前沿2</t>
    <phoneticPr fontId="1" type="noConversion"/>
  </si>
  <si>
    <t>民事执行法理论与实务专题2</t>
    <phoneticPr fontId="1" type="noConversion"/>
  </si>
  <si>
    <t>金融与证券法3</t>
    <phoneticPr fontId="1" type="noConversion"/>
  </si>
  <si>
    <t>国际经济法3</t>
    <phoneticPr fontId="1" type="noConversion"/>
  </si>
  <si>
    <t>财税法学3</t>
    <phoneticPr fontId="1" type="noConversion"/>
  </si>
  <si>
    <t>企业与公司法专题3</t>
    <phoneticPr fontId="1" type="noConversion"/>
  </si>
  <si>
    <t>法学研究方法与论文写作3</t>
    <phoneticPr fontId="1" type="noConversion"/>
  </si>
  <si>
    <t>合同法实务2</t>
    <phoneticPr fontId="1" type="noConversion"/>
  </si>
  <si>
    <r>
      <t>法律实务--诊所式法律教育</t>
    </r>
    <r>
      <rPr>
        <sz val="9"/>
        <rFont val="宋体"/>
        <family val="3"/>
        <charset val="134"/>
      </rPr>
      <t>3</t>
    </r>
    <phoneticPr fontId="1" type="noConversion"/>
  </si>
  <si>
    <t>1201212388</t>
    <phoneticPr fontId="1" type="noConversion"/>
  </si>
  <si>
    <t>1201212590</t>
    <phoneticPr fontId="1" type="noConversion"/>
  </si>
  <si>
    <t>99</t>
    <phoneticPr fontId="1" type="noConversion"/>
  </si>
  <si>
    <t>1201212602</t>
    <phoneticPr fontId="1" type="noConversion"/>
  </si>
  <si>
    <t>1201212556</t>
    <phoneticPr fontId="1" type="noConversion"/>
  </si>
  <si>
    <t>1201212433</t>
    <phoneticPr fontId="1" type="noConversion"/>
  </si>
  <si>
    <t>1201212382</t>
    <phoneticPr fontId="1" type="noConversion"/>
  </si>
  <si>
    <t>1201212439</t>
    <phoneticPr fontId="1" type="noConversion"/>
  </si>
  <si>
    <t>1201212622</t>
    <phoneticPr fontId="1" type="noConversion"/>
  </si>
  <si>
    <t>劳动法与社会保障法专题研究2</t>
    <phoneticPr fontId="1" type="noConversion"/>
  </si>
  <si>
    <t>卫生法学3</t>
    <phoneticPr fontId="1" type="noConversion"/>
  </si>
  <si>
    <t>侵权法学2</t>
    <phoneticPr fontId="1" type="noConversion"/>
  </si>
  <si>
    <t>1201212358</t>
    <phoneticPr fontId="1" type="noConversion"/>
  </si>
  <si>
    <t>1201212385</t>
    <phoneticPr fontId="1" type="noConversion"/>
  </si>
  <si>
    <t>1201212445</t>
    <phoneticPr fontId="1" type="noConversion"/>
  </si>
  <si>
    <t>1201212473</t>
    <phoneticPr fontId="1" type="noConversion"/>
  </si>
  <si>
    <t>1201212510</t>
    <phoneticPr fontId="1" type="noConversion"/>
  </si>
  <si>
    <t>1201212538</t>
    <phoneticPr fontId="1" type="noConversion"/>
  </si>
  <si>
    <t>1201212581</t>
    <phoneticPr fontId="1" type="noConversion"/>
  </si>
  <si>
    <t>1201212585</t>
    <phoneticPr fontId="1" type="noConversion"/>
  </si>
  <si>
    <t>1201212599</t>
    <phoneticPr fontId="1" type="noConversion"/>
  </si>
  <si>
    <t>1201212609</t>
    <phoneticPr fontId="1" type="noConversion"/>
  </si>
  <si>
    <t>1201212616</t>
    <phoneticPr fontId="1" type="noConversion"/>
  </si>
  <si>
    <t>1201212624</t>
    <phoneticPr fontId="1" type="noConversion"/>
  </si>
  <si>
    <t>1201212630</t>
    <phoneticPr fontId="1" type="noConversion"/>
  </si>
  <si>
    <t>加权平均7</t>
    <phoneticPr fontId="1" type="noConversion"/>
  </si>
  <si>
    <t>知识产权法律实务2</t>
    <phoneticPr fontId="1" type="noConversion"/>
  </si>
  <si>
    <t>证据法3</t>
    <phoneticPr fontId="1" type="noConversion"/>
  </si>
  <si>
    <t>司法制度研究3</t>
    <phoneticPr fontId="1" type="noConversion"/>
  </si>
  <si>
    <t>纠纷解决3</t>
    <phoneticPr fontId="1" type="noConversion"/>
  </si>
  <si>
    <t>加权平均11</t>
    <phoneticPr fontId="1" type="noConversion"/>
  </si>
  <si>
    <t>1201212357</t>
    <phoneticPr fontId="1" type="noConversion"/>
  </si>
  <si>
    <t>1201212376</t>
    <phoneticPr fontId="1" type="noConversion"/>
  </si>
  <si>
    <t>1201212379</t>
    <phoneticPr fontId="1" type="noConversion"/>
  </si>
  <si>
    <t>1201212383</t>
    <phoneticPr fontId="1" type="noConversion"/>
  </si>
  <si>
    <t>1201212401</t>
    <phoneticPr fontId="1" type="noConversion"/>
  </si>
  <si>
    <t>1201212409</t>
    <phoneticPr fontId="1" type="noConversion"/>
  </si>
  <si>
    <t>1201212442</t>
    <phoneticPr fontId="1" type="noConversion"/>
  </si>
  <si>
    <t>1201212500</t>
    <phoneticPr fontId="1" type="noConversion"/>
  </si>
  <si>
    <t>1201212507</t>
    <phoneticPr fontId="1" type="noConversion"/>
  </si>
  <si>
    <t>1201212552</t>
    <phoneticPr fontId="1" type="noConversion"/>
  </si>
  <si>
    <t>97</t>
    <phoneticPr fontId="1" type="noConversion"/>
  </si>
  <si>
    <t>1201212563</t>
    <phoneticPr fontId="1" type="noConversion"/>
  </si>
  <si>
    <t>1201212594</t>
    <phoneticPr fontId="1" type="noConversion"/>
  </si>
  <si>
    <t>1201212597</t>
    <phoneticPr fontId="1" type="noConversion"/>
  </si>
  <si>
    <t>1201212612</t>
    <phoneticPr fontId="1" type="noConversion"/>
  </si>
  <si>
    <t>1201212633</t>
    <phoneticPr fontId="1" type="noConversion"/>
  </si>
  <si>
    <t>税法专题3</t>
    <phoneticPr fontId="1" type="noConversion"/>
  </si>
  <si>
    <t>国际税收法专题2</t>
    <phoneticPr fontId="1" type="noConversion"/>
  </si>
  <si>
    <t>财税法成案研究2</t>
    <phoneticPr fontId="1" type="noConversion"/>
  </si>
  <si>
    <t>民法分论（物权法、债权法）4</t>
    <phoneticPr fontId="1" type="noConversion"/>
  </si>
  <si>
    <t>加权成绩</t>
    <phoneticPr fontId="1" type="noConversion"/>
  </si>
  <si>
    <t>1201212604</t>
    <phoneticPr fontId="1" type="noConversion"/>
  </si>
  <si>
    <t>1201212549</t>
    <phoneticPr fontId="1" type="noConversion"/>
  </si>
  <si>
    <t>1201212580</t>
    <phoneticPr fontId="1" type="noConversion"/>
  </si>
  <si>
    <t>1201212461</t>
    <phoneticPr fontId="1" type="noConversion"/>
  </si>
  <si>
    <t>1201212474</t>
    <phoneticPr fontId="1" type="noConversion"/>
  </si>
  <si>
    <t>1201212399</t>
    <phoneticPr fontId="1" type="noConversion"/>
  </si>
  <si>
    <t>1201212479</t>
    <phoneticPr fontId="1" type="noConversion"/>
  </si>
  <si>
    <t>1201212384</t>
    <phoneticPr fontId="1" type="noConversion"/>
  </si>
  <si>
    <t>1201212627</t>
    <phoneticPr fontId="1" type="noConversion"/>
  </si>
  <si>
    <t>1201212614</t>
    <phoneticPr fontId="1" type="noConversion"/>
  </si>
  <si>
    <t>1201212596</t>
    <phoneticPr fontId="1" type="noConversion"/>
  </si>
  <si>
    <t>1201212432</t>
    <phoneticPr fontId="1" type="noConversion"/>
  </si>
  <si>
    <t>1201212566</t>
    <phoneticPr fontId="1" type="noConversion"/>
  </si>
  <si>
    <t>1201212617</t>
    <phoneticPr fontId="1" type="noConversion"/>
  </si>
  <si>
    <t>1201212498</t>
    <phoneticPr fontId="1" type="noConversion"/>
  </si>
  <si>
    <t>1201212491</t>
    <phoneticPr fontId="1" type="noConversion"/>
  </si>
  <si>
    <t>1201212431</t>
    <phoneticPr fontId="1" type="noConversion"/>
  </si>
  <si>
    <t>1201212518</t>
    <phoneticPr fontId="1" type="noConversion"/>
  </si>
  <si>
    <t>1201212424</t>
    <phoneticPr fontId="1" type="noConversion"/>
  </si>
  <si>
    <t>1201212374</t>
    <phoneticPr fontId="1" type="noConversion"/>
  </si>
  <si>
    <t>1201212396</t>
    <phoneticPr fontId="1" type="noConversion"/>
  </si>
  <si>
    <t>1201212365</t>
    <phoneticPr fontId="1" type="noConversion"/>
  </si>
  <si>
    <t>1201212390</t>
    <phoneticPr fontId="1" type="noConversion"/>
  </si>
  <si>
    <t>1201212398</t>
    <phoneticPr fontId="1" type="noConversion"/>
  </si>
  <si>
    <t>1201212457</t>
    <phoneticPr fontId="1" type="noConversion"/>
  </si>
  <si>
    <t>74</t>
    <phoneticPr fontId="1" type="noConversion"/>
  </si>
  <si>
    <t>1201212368</t>
    <phoneticPr fontId="1" type="noConversion"/>
  </si>
  <si>
    <t>1201212419</t>
    <phoneticPr fontId="1" type="noConversion"/>
  </si>
  <si>
    <t>1201212444</t>
    <phoneticPr fontId="1" type="noConversion"/>
  </si>
  <si>
    <t>1201212605</t>
    <phoneticPr fontId="1" type="noConversion"/>
  </si>
  <si>
    <t>1201212417</t>
    <phoneticPr fontId="1" type="noConversion"/>
  </si>
  <si>
    <t>1201212405</t>
    <phoneticPr fontId="1" type="noConversion"/>
  </si>
  <si>
    <t>1201212468</t>
    <phoneticPr fontId="1" type="noConversion"/>
  </si>
  <si>
    <t>70</t>
    <phoneticPr fontId="1" type="noConversion"/>
  </si>
  <si>
    <t>1201212416</t>
    <phoneticPr fontId="1" type="noConversion"/>
  </si>
  <si>
    <t>1201212503</t>
    <phoneticPr fontId="1" type="noConversion"/>
  </si>
  <si>
    <t>1201212410</t>
    <phoneticPr fontId="1" type="noConversion"/>
  </si>
  <si>
    <t>1201212577</t>
    <phoneticPr fontId="1" type="noConversion"/>
  </si>
  <si>
    <t>1201212551</t>
    <phoneticPr fontId="1" type="noConversion"/>
  </si>
  <si>
    <t>1201212375</t>
    <phoneticPr fontId="1" type="noConversion"/>
  </si>
  <si>
    <t>1201212559</t>
    <phoneticPr fontId="1" type="noConversion"/>
  </si>
  <si>
    <t>1201212456</t>
    <phoneticPr fontId="1" type="noConversion"/>
  </si>
  <si>
    <t>1201212508</t>
    <phoneticPr fontId="1" type="noConversion"/>
  </si>
  <si>
    <t>1201212608</t>
    <phoneticPr fontId="1" type="noConversion"/>
  </si>
  <si>
    <t>1201212562</t>
    <phoneticPr fontId="1" type="noConversion"/>
  </si>
  <si>
    <t>1201212578</t>
    <phoneticPr fontId="1" type="noConversion"/>
  </si>
  <si>
    <t>1201212441</t>
    <phoneticPr fontId="1" type="noConversion"/>
  </si>
  <si>
    <t>1201212615</t>
    <phoneticPr fontId="1" type="noConversion"/>
  </si>
  <si>
    <t>1201212370</t>
    <phoneticPr fontId="1" type="noConversion"/>
  </si>
  <si>
    <t>77</t>
    <phoneticPr fontId="1" type="noConversion"/>
  </si>
  <si>
    <t>1201212550</t>
    <phoneticPr fontId="1" type="noConversion"/>
  </si>
  <si>
    <t>1201212403</t>
    <phoneticPr fontId="1" type="noConversion"/>
  </si>
  <si>
    <t>1201212469</t>
    <phoneticPr fontId="1" type="noConversion"/>
  </si>
  <si>
    <t>法律经济学3</t>
    <phoneticPr fontId="1" type="noConversion"/>
  </si>
  <si>
    <t>法律社会学3</t>
    <phoneticPr fontId="1" type="noConversion"/>
  </si>
  <si>
    <t>法律与公共政策3</t>
    <phoneticPr fontId="1" type="noConversion"/>
  </si>
  <si>
    <t>加权成绩9</t>
    <phoneticPr fontId="1" type="noConversion"/>
  </si>
  <si>
    <t>1201212477</t>
    <phoneticPr fontId="1" type="noConversion"/>
  </si>
  <si>
    <t>1201212458</t>
    <phoneticPr fontId="1" type="noConversion"/>
  </si>
  <si>
    <t>1201212430</t>
    <phoneticPr fontId="1" type="noConversion"/>
  </si>
  <si>
    <t>1201212501</t>
    <phoneticPr fontId="1" type="noConversion"/>
  </si>
  <si>
    <t>1201212437</t>
    <phoneticPr fontId="1" type="noConversion"/>
  </si>
  <si>
    <t>1201212601</t>
    <phoneticPr fontId="1" type="noConversion"/>
  </si>
  <si>
    <t>1201212481</t>
    <phoneticPr fontId="1" type="noConversion"/>
  </si>
  <si>
    <t>1201212486</t>
    <phoneticPr fontId="1" type="noConversion"/>
  </si>
  <si>
    <t>1201212504</t>
    <phoneticPr fontId="1" type="noConversion"/>
  </si>
  <si>
    <t>1201212512</t>
    <phoneticPr fontId="1" type="noConversion"/>
  </si>
  <si>
    <t>1201212567</t>
    <phoneticPr fontId="1" type="noConversion"/>
  </si>
  <si>
    <t>1201212625</t>
    <phoneticPr fontId="1" type="noConversion"/>
  </si>
  <si>
    <t>1201212511</t>
    <phoneticPr fontId="1" type="noConversion"/>
  </si>
  <si>
    <t>1201212543</t>
    <phoneticPr fontId="1" type="noConversion"/>
  </si>
  <si>
    <t>1201212386</t>
    <phoneticPr fontId="1" type="noConversion"/>
  </si>
  <si>
    <t>1201212448</t>
    <phoneticPr fontId="1" type="noConversion"/>
  </si>
  <si>
    <t>0</t>
    <phoneticPr fontId="1" type="noConversion"/>
  </si>
  <si>
    <t>房地产融资法律制度3</t>
    <phoneticPr fontId="1" type="noConversion"/>
  </si>
  <si>
    <t>不动产权利法律制度3</t>
    <phoneticPr fontId="1" type="noConversion"/>
  </si>
  <si>
    <t>房地产交易法律制度3</t>
    <phoneticPr fontId="1" type="noConversion"/>
  </si>
  <si>
    <t>物业管理法律制度1</t>
    <phoneticPr fontId="1" type="noConversion"/>
  </si>
  <si>
    <t>加权成绩20</t>
    <phoneticPr fontId="1" type="noConversion"/>
  </si>
  <si>
    <t>1201212478</t>
    <phoneticPr fontId="1" type="noConversion"/>
  </si>
  <si>
    <t>1201212476</t>
    <phoneticPr fontId="1" type="noConversion"/>
  </si>
  <si>
    <t>1201212369</t>
    <phoneticPr fontId="1" type="noConversion"/>
  </si>
  <si>
    <t>1201212584</t>
    <phoneticPr fontId="1" type="noConversion"/>
  </si>
  <si>
    <t>1201212440</t>
    <phoneticPr fontId="1" type="noConversion"/>
  </si>
  <si>
    <t>1201212455</t>
    <phoneticPr fontId="1" type="noConversion"/>
  </si>
  <si>
    <t>1201212389</t>
    <phoneticPr fontId="1" type="noConversion"/>
  </si>
  <si>
    <t>1201212412</t>
    <phoneticPr fontId="1" type="noConversion"/>
  </si>
  <si>
    <t>1201212520</t>
    <phoneticPr fontId="1" type="noConversion"/>
  </si>
  <si>
    <t>1201212443</t>
    <phoneticPr fontId="1" type="noConversion"/>
  </si>
  <si>
    <t>国际法英文原著选读3</t>
    <phoneticPr fontId="1" type="noConversion"/>
  </si>
  <si>
    <t>国际司法判例4</t>
    <phoneticPr fontId="1" type="noConversion"/>
  </si>
  <si>
    <t>国际法基本理论4</t>
    <phoneticPr fontId="1" type="noConversion"/>
  </si>
  <si>
    <t>联合国与国际组织法4</t>
    <phoneticPr fontId="1" type="noConversion"/>
  </si>
  <si>
    <t>加权成绩15</t>
    <phoneticPr fontId="1" type="noConversion"/>
  </si>
  <si>
    <t>1201212618</t>
    <phoneticPr fontId="1" type="noConversion"/>
  </si>
  <si>
    <t>1201212484</t>
    <phoneticPr fontId="1" type="noConversion"/>
  </si>
  <si>
    <t>1201212548</t>
    <phoneticPr fontId="1" type="noConversion"/>
  </si>
  <si>
    <t>1201212421</t>
    <phoneticPr fontId="1" type="noConversion"/>
  </si>
  <si>
    <t>1201212447</t>
    <phoneticPr fontId="1" type="noConversion"/>
  </si>
  <si>
    <t>1201212509</t>
    <phoneticPr fontId="1" type="noConversion"/>
  </si>
  <si>
    <t>1201212613</t>
    <phoneticPr fontId="1" type="noConversion"/>
  </si>
  <si>
    <t>1201212574</t>
    <phoneticPr fontId="1" type="noConversion"/>
  </si>
  <si>
    <t>1201212467</t>
    <phoneticPr fontId="1" type="noConversion"/>
  </si>
  <si>
    <t>1201212505</t>
    <phoneticPr fontId="1" type="noConversion"/>
  </si>
  <si>
    <t>1201212527</t>
    <phoneticPr fontId="1" type="noConversion"/>
  </si>
  <si>
    <t>1201212426</t>
    <phoneticPr fontId="1" type="noConversion"/>
  </si>
  <si>
    <t>1201212519</t>
    <phoneticPr fontId="1" type="noConversion"/>
  </si>
  <si>
    <t>1201212589</t>
    <phoneticPr fontId="1" type="noConversion"/>
  </si>
  <si>
    <t>1201212465</t>
    <phoneticPr fontId="1" type="noConversion"/>
  </si>
  <si>
    <t>1201212544</t>
    <phoneticPr fontId="1" type="noConversion"/>
  </si>
  <si>
    <t>1201212406</t>
    <phoneticPr fontId="1" type="noConversion"/>
  </si>
  <si>
    <t>1201212561</t>
    <phoneticPr fontId="1" type="noConversion"/>
  </si>
  <si>
    <t>1201212592</t>
    <phoneticPr fontId="1" type="noConversion"/>
  </si>
  <si>
    <t>1201212418</t>
    <phoneticPr fontId="1" type="noConversion"/>
  </si>
  <si>
    <t>85</t>
    <phoneticPr fontId="1" type="noConversion"/>
  </si>
  <si>
    <t>87</t>
    <phoneticPr fontId="1" type="noConversion"/>
  </si>
  <si>
    <t>84</t>
    <phoneticPr fontId="1" type="noConversion"/>
  </si>
  <si>
    <t>90</t>
    <phoneticPr fontId="1" type="noConversion"/>
  </si>
  <si>
    <t>1201212425</t>
    <phoneticPr fontId="1" type="noConversion"/>
  </si>
  <si>
    <t>94</t>
    <phoneticPr fontId="1" type="noConversion"/>
  </si>
  <si>
    <t>1201212494</t>
    <phoneticPr fontId="1" type="noConversion"/>
  </si>
  <si>
    <t>88</t>
    <phoneticPr fontId="1" type="noConversion"/>
  </si>
  <si>
    <t>83</t>
    <phoneticPr fontId="1" type="noConversion"/>
  </si>
  <si>
    <t>1201212506</t>
    <phoneticPr fontId="1" type="noConversion"/>
  </si>
  <si>
    <t>86</t>
    <phoneticPr fontId="1" type="noConversion"/>
  </si>
  <si>
    <t>80</t>
    <phoneticPr fontId="1" type="noConversion"/>
  </si>
  <si>
    <t>1201212610</t>
    <phoneticPr fontId="1" type="noConversion"/>
  </si>
  <si>
    <t>1201212499</t>
    <phoneticPr fontId="1" type="noConversion"/>
  </si>
  <si>
    <t>89</t>
    <phoneticPr fontId="1" type="noConversion"/>
  </si>
  <si>
    <t>1201212598</t>
    <phoneticPr fontId="1" type="noConversion"/>
  </si>
  <si>
    <t>82</t>
    <phoneticPr fontId="1" type="noConversion"/>
  </si>
  <si>
    <t>75</t>
    <phoneticPr fontId="1" type="noConversion"/>
  </si>
  <si>
    <t>1201212434</t>
    <phoneticPr fontId="1" type="noConversion"/>
  </si>
  <si>
    <t>1201212629</t>
    <phoneticPr fontId="1" type="noConversion"/>
  </si>
  <si>
    <t>78</t>
    <phoneticPr fontId="1" type="noConversion"/>
  </si>
  <si>
    <t>1201212462</t>
    <phoneticPr fontId="1" type="noConversion"/>
  </si>
  <si>
    <t>79</t>
    <phoneticPr fontId="1" type="noConversion"/>
  </si>
  <si>
    <t>1201212411</t>
    <phoneticPr fontId="1" type="noConversion"/>
  </si>
  <si>
    <t>76</t>
    <phoneticPr fontId="1" type="noConversion"/>
  </si>
  <si>
    <t>金融实务与法律4</t>
    <phoneticPr fontId="1" type="noConversion"/>
  </si>
  <si>
    <t>公司财务与法律3</t>
    <phoneticPr fontId="1" type="noConversion"/>
  </si>
  <si>
    <t>加权成绩22</t>
    <phoneticPr fontId="1" type="noConversion"/>
  </si>
  <si>
    <t>1201212356</t>
    <phoneticPr fontId="1" type="noConversion"/>
  </si>
  <si>
    <t>1201212400</t>
    <phoneticPr fontId="1" type="noConversion"/>
  </si>
  <si>
    <t>1201212451</t>
    <phoneticPr fontId="1" type="noConversion"/>
  </si>
  <si>
    <t>1201212595</t>
    <phoneticPr fontId="1" type="noConversion"/>
  </si>
  <si>
    <t>1201212606</t>
    <phoneticPr fontId="1" type="noConversion"/>
  </si>
  <si>
    <t>1201212408</t>
    <phoneticPr fontId="1" type="noConversion"/>
  </si>
  <si>
    <t>1201212471</t>
    <phoneticPr fontId="1" type="noConversion"/>
  </si>
  <si>
    <t>1201212487</t>
    <phoneticPr fontId="1" type="noConversion"/>
  </si>
  <si>
    <t>1201212423</t>
    <phoneticPr fontId="1" type="noConversion"/>
  </si>
  <si>
    <t>1201212557</t>
    <phoneticPr fontId="1" type="noConversion"/>
  </si>
  <si>
    <t>1201212453</t>
    <phoneticPr fontId="1" type="noConversion"/>
  </si>
  <si>
    <t>1201212591</t>
    <phoneticPr fontId="1" type="noConversion"/>
  </si>
  <si>
    <t>1201212607</t>
    <phoneticPr fontId="1" type="noConversion"/>
  </si>
  <si>
    <t>1201212470</t>
    <phoneticPr fontId="1" type="noConversion"/>
  </si>
  <si>
    <t>1201212554</t>
    <phoneticPr fontId="1" type="noConversion"/>
  </si>
  <si>
    <t>78</t>
    <phoneticPr fontId="1" type="noConversion"/>
  </si>
  <si>
    <t>1201212385</t>
    <phoneticPr fontId="1" type="noConversion"/>
  </si>
  <si>
    <t>74</t>
    <phoneticPr fontId="1" type="noConversion"/>
  </si>
  <si>
    <t>1201212583</t>
    <phoneticPr fontId="1" type="noConversion"/>
  </si>
  <si>
    <t>1201212536</t>
    <phoneticPr fontId="1" type="noConversion"/>
  </si>
  <si>
    <t>70</t>
    <phoneticPr fontId="1" type="noConversion"/>
  </si>
  <si>
    <t>国际商事仲裁3</t>
    <phoneticPr fontId="1" type="noConversion"/>
  </si>
  <si>
    <t>国际货物运输法律与实务3</t>
    <phoneticPr fontId="1" type="noConversion"/>
  </si>
  <si>
    <t>国际投资与技术贸易法律规则与实务3</t>
    <phoneticPr fontId="1" type="noConversion"/>
  </si>
  <si>
    <t>加权成绩12</t>
    <phoneticPr fontId="1" type="noConversion"/>
  </si>
  <si>
    <t>1201212560</t>
    <phoneticPr fontId="1" type="noConversion"/>
  </si>
  <si>
    <t>1201212490</t>
    <phoneticPr fontId="1" type="noConversion"/>
  </si>
  <si>
    <t>1201212524</t>
    <phoneticPr fontId="1" type="noConversion"/>
  </si>
  <si>
    <t>1201212582</t>
    <phoneticPr fontId="1" type="noConversion"/>
  </si>
  <si>
    <t>能源法专题研究2</t>
    <phoneticPr fontId="1" type="noConversion"/>
  </si>
  <si>
    <t>环境与资源法各论2</t>
    <phoneticPr fontId="1" type="noConversion"/>
  </si>
  <si>
    <t>环境法3</t>
    <phoneticPr fontId="1" type="noConversion"/>
  </si>
  <si>
    <t>1201212380</t>
    <phoneticPr fontId="1" type="noConversion"/>
  </si>
  <si>
    <t>1201212547</t>
    <phoneticPr fontId="1" type="noConversion"/>
  </si>
  <si>
    <t>1201212402</t>
    <phoneticPr fontId="1" type="noConversion"/>
  </si>
  <si>
    <t>1201212529</t>
    <phoneticPr fontId="1" type="noConversion"/>
  </si>
  <si>
    <t>1201212555</t>
    <phoneticPr fontId="1" type="noConversion"/>
  </si>
  <si>
    <t>1201212526</t>
    <phoneticPr fontId="1" type="noConversion"/>
  </si>
  <si>
    <t>1201212395</t>
    <phoneticPr fontId="1" type="noConversion"/>
  </si>
  <si>
    <t>1201212579</t>
    <phoneticPr fontId="1" type="noConversion"/>
  </si>
  <si>
    <t>1201212373</t>
    <phoneticPr fontId="1" type="noConversion"/>
  </si>
  <si>
    <t>1201212394</t>
    <phoneticPr fontId="1" type="noConversion"/>
  </si>
  <si>
    <t>1201212381</t>
    <phoneticPr fontId="1" type="noConversion"/>
  </si>
  <si>
    <t>1201212428</t>
    <phoneticPr fontId="1" type="noConversion"/>
  </si>
  <si>
    <t>1201212632</t>
    <phoneticPr fontId="1" type="noConversion"/>
  </si>
  <si>
    <t>1201212497</t>
    <phoneticPr fontId="1" type="noConversion"/>
  </si>
  <si>
    <t>1201212372</t>
    <phoneticPr fontId="1" type="noConversion"/>
  </si>
  <si>
    <t>1201212600</t>
    <phoneticPr fontId="1" type="noConversion"/>
  </si>
  <si>
    <t>1201212420</t>
    <phoneticPr fontId="1" type="noConversion"/>
  </si>
  <si>
    <t>1201212564</t>
    <phoneticPr fontId="1" type="noConversion"/>
  </si>
  <si>
    <t>1201212553</t>
    <phoneticPr fontId="1" type="noConversion"/>
  </si>
  <si>
    <t>1201212631</t>
    <phoneticPr fontId="1" type="noConversion"/>
  </si>
  <si>
    <t>1201212565</t>
    <phoneticPr fontId="1" type="noConversion"/>
  </si>
  <si>
    <t>1201212485</t>
    <phoneticPr fontId="1" type="noConversion"/>
  </si>
  <si>
    <t>1201212363</t>
    <phoneticPr fontId="1" type="noConversion"/>
  </si>
  <si>
    <t>1201212427</t>
    <phoneticPr fontId="1" type="noConversion"/>
  </si>
  <si>
    <t>1201212516</t>
    <phoneticPr fontId="1" type="noConversion"/>
  </si>
  <si>
    <t>1201212377</t>
    <phoneticPr fontId="1" type="noConversion"/>
  </si>
  <si>
    <t>1201212438</t>
    <phoneticPr fontId="1" type="noConversion"/>
  </si>
  <si>
    <t>1201212517</t>
    <phoneticPr fontId="1" type="noConversion"/>
  </si>
  <si>
    <t>1201212367</t>
    <phoneticPr fontId="1" type="noConversion"/>
  </si>
  <si>
    <t>1201212496</t>
    <phoneticPr fontId="1" type="noConversion"/>
  </si>
  <si>
    <t>1201212525</t>
    <phoneticPr fontId="1" type="noConversion"/>
  </si>
  <si>
    <t>1201212522</t>
    <phoneticPr fontId="1" type="noConversion"/>
  </si>
  <si>
    <t>1201212482</t>
    <phoneticPr fontId="1" type="noConversion"/>
  </si>
  <si>
    <t>1201212359</t>
    <phoneticPr fontId="1" type="noConversion"/>
  </si>
  <si>
    <t>1201212391</t>
    <phoneticPr fontId="1" type="noConversion"/>
  </si>
  <si>
    <t>竞争法专题2</t>
    <phoneticPr fontId="1" type="noConversion"/>
  </si>
  <si>
    <t>反垄断法3</t>
    <phoneticPr fontId="1" type="noConversion"/>
  </si>
  <si>
    <t>市场监管法律实务3</t>
    <phoneticPr fontId="1" type="noConversion"/>
  </si>
  <si>
    <t>加权成绩8</t>
    <phoneticPr fontId="1" type="noConversion"/>
  </si>
  <si>
    <t>1201212488</t>
    <phoneticPr fontId="1" type="noConversion"/>
  </si>
  <si>
    <t>1201212454</t>
    <phoneticPr fontId="1" type="noConversion"/>
  </si>
  <si>
    <t>1201212533</t>
    <phoneticPr fontId="1" type="noConversion"/>
  </si>
  <si>
    <t>1201212541</t>
    <phoneticPr fontId="1" type="noConversion"/>
  </si>
  <si>
    <t>1201212530</t>
    <phoneticPr fontId="1" type="noConversion"/>
  </si>
  <si>
    <t>1201212492</t>
    <phoneticPr fontId="1" type="noConversion"/>
  </si>
  <si>
    <t>1201212480</t>
    <phoneticPr fontId="1" type="noConversion"/>
  </si>
  <si>
    <t>1201212621</t>
    <phoneticPr fontId="1" type="noConversion"/>
  </si>
  <si>
    <t>1201212514</t>
    <phoneticPr fontId="1" type="noConversion"/>
  </si>
  <si>
    <t>1201212436</t>
    <phoneticPr fontId="1" type="noConversion"/>
  </si>
  <si>
    <t>1201212539</t>
    <phoneticPr fontId="1" type="noConversion"/>
  </si>
  <si>
    <t>1201212620</t>
    <phoneticPr fontId="1" type="noConversion"/>
  </si>
  <si>
    <t>1201212619</t>
    <phoneticPr fontId="1" type="noConversion"/>
  </si>
  <si>
    <t>1201212429</t>
    <phoneticPr fontId="1" type="noConversion"/>
  </si>
  <si>
    <t>1201212593</t>
    <phoneticPr fontId="1" type="noConversion"/>
  </si>
  <si>
    <t>1201212466</t>
    <phoneticPr fontId="1" type="noConversion"/>
  </si>
  <si>
    <t>1201212534</t>
    <phoneticPr fontId="1" type="noConversion"/>
  </si>
  <si>
    <t>1201212452</t>
    <phoneticPr fontId="1" type="noConversion"/>
  </si>
  <si>
    <t>1201212528</t>
    <phoneticPr fontId="1" type="noConversion"/>
  </si>
  <si>
    <t>1201212515</t>
    <phoneticPr fontId="1" type="noConversion"/>
  </si>
  <si>
    <t>1201212407</t>
    <phoneticPr fontId="1" type="noConversion"/>
  </si>
  <si>
    <t>1201212537</t>
    <phoneticPr fontId="1" type="noConversion"/>
  </si>
  <si>
    <t>71</t>
    <phoneticPr fontId="1" type="noConversion"/>
  </si>
  <si>
    <t>1201212546</t>
    <phoneticPr fontId="1" type="noConversion"/>
  </si>
  <si>
    <t>61</t>
    <phoneticPr fontId="1" type="noConversion"/>
  </si>
  <si>
    <t>40</t>
    <phoneticPr fontId="1" type="noConversion"/>
  </si>
  <si>
    <t>1201212392</t>
    <phoneticPr fontId="1" type="noConversion"/>
  </si>
  <si>
    <t>1201212576</t>
    <phoneticPr fontId="1" type="noConversion"/>
  </si>
  <si>
    <t>保险法2</t>
    <phoneticPr fontId="1" type="noConversion"/>
  </si>
  <si>
    <t>破产法2</t>
    <phoneticPr fontId="1" type="noConversion"/>
  </si>
  <si>
    <t>票据法2</t>
    <phoneticPr fontId="1" type="noConversion"/>
  </si>
  <si>
    <t>商法总论2</t>
    <phoneticPr fontId="1" type="noConversion"/>
  </si>
  <si>
    <t>加权成绩21</t>
    <phoneticPr fontId="1" type="noConversion"/>
  </si>
  <si>
    <t>86</t>
    <phoneticPr fontId="1" type="noConversion"/>
  </si>
  <si>
    <t>83</t>
    <phoneticPr fontId="1" type="noConversion"/>
  </si>
  <si>
    <t>90</t>
    <phoneticPr fontId="1" type="noConversion"/>
  </si>
  <si>
    <t>85</t>
    <phoneticPr fontId="1" type="noConversion"/>
  </si>
  <si>
    <t>81</t>
    <phoneticPr fontId="1" type="noConversion"/>
  </si>
  <si>
    <t>82</t>
    <phoneticPr fontId="1" type="noConversion"/>
  </si>
  <si>
    <t>87</t>
    <phoneticPr fontId="1" type="noConversion"/>
  </si>
  <si>
    <t>72</t>
    <phoneticPr fontId="1" type="noConversion"/>
  </si>
  <si>
    <t>84</t>
    <phoneticPr fontId="1" type="noConversion"/>
  </si>
  <si>
    <t>88</t>
    <phoneticPr fontId="1" type="noConversion"/>
  </si>
  <si>
    <t>89</t>
    <phoneticPr fontId="1" type="noConversion"/>
  </si>
  <si>
    <t>专利法3</t>
    <phoneticPr fontId="1" type="noConversion"/>
  </si>
  <si>
    <t>民法分论4</t>
    <phoneticPr fontId="1" type="noConversion"/>
  </si>
  <si>
    <t>知识产权法3</t>
    <phoneticPr fontId="1" type="noConversion"/>
  </si>
  <si>
    <t>加权成绩26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</si>
</sst>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00_ "/>
  </numFmts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/>
    <xf numFmtId="0" fontId="2" fillId="0" borderId="1" xfId="0" applyFont="1" applyBorder="1" applyAlignment="1">
      <alignment horizontal="left" vertical="top" wrapText="1"/>
    </xf>
    <xf numFmtId="0" fontId="0" fillId="0" borderId="2" xfId="0" applyBorder="1" applyAlignment="1"/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0" xfId="0" applyBorder="1">
      <alignment vertical="center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76" fontId="0" fillId="0" borderId="2" xfId="0" applyNumberFormat="1" applyBorder="1" applyAlignment="1"/>
    <xf numFmtId="176" fontId="3" fillId="0" borderId="2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176" fontId="0" fillId="0" borderId="0" xfId="0" applyNumberForma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top" wrapText="1"/>
    </xf>
    <xf numFmtId="0" fontId="0" fillId="0" borderId="0" xfId="0" applyBorder="1" applyAlignment="1"/>
    <xf numFmtId="176" fontId="0" fillId="0" borderId="0" xfId="0" applyNumberFormat="1" applyBorder="1">
      <alignment vertical="center"/>
    </xf>
    <xf numFmtId="176" fontId="3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wrapText="1"/>
    </xf>
    <xf numFmtId="0" fontId="0" fillId="0" borderId="0" xfId="0" applyBorder="1" applyAlignment="1">
      <alignment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176" fontId="4" fillId="0" borderId="0" xfId="0" applyNumberFormat="1" applyFont="1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0" xfId="0" applyFill="1" applyBorder="1" applyAlignment="1"/>
    <xf numFmtId="0" fontId="0" fillId="0" borderId="0" xfId="0" applyFill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Border="1" applyAlignment="1">
      <alignment vertical="center"/>
    </xf>
    <xf numFmtId="176" fontId="0" fillId="0" borderId="2" xfId="0" applyNumberFormat="1" applyBorder="1" applyAlignment="1">
      <alignment vertical="center" wrapText="1"/>
    </xf>
    <xf numFmtId="176" fontId="3" fillId="0" borderId="6" xfId="0" applyNumberFormat="1" applyFont="1" applyBorder="1" applyAlignment="1">
      <alignment horizontal="center" vertical="center" wrapText="1"/>
    </xf>
    <xf numFmtId="176" fontId="3" fillId="0" borderId="5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6"/>
  <sheetViews>
    <sheetView workbookViewId="0">
      <selection activeCell="D21" sqref="D21"/>
    </sheetView>
  </sheetViews>
  <sheetFormatPr defaultRowHeight="13.5"/>
  <cols>
    <col min="2" max="2" width="14.125" customWidth="1"/>
    <col min="5" max="5" width="9.875" customWidth="1"/>
    <col min="6" max="6" width="11.375" customWidth="1"/>
    <col min="7" max="7" width="10.75" customWidth="1"/>
  </cols>
  <sheetData>
    <row r="1" spans="1:7" s="2" customFormat="1" ht="50.25" customHeight="1">
      <c r="A1" s="16" t="s">
        <v>81</v>
      </c>
      <c r="B1" s="16" t="s">
        <v>24</v>
      </c>
      <c r="C1" s="16" t="s">
        <v>161</v>
      </c>
      <c r="D1" s="16" t="s">
        <v>162</v>
      </c>
      <c r="E1" s="16" t="s">
        <v>163</v>
      </c>
      <c r="F1" s="16" t="s">
        <v>126</v>
      </c>
      <c r="G1" s="16" t="s">
        <v>164</v>
      </c>
    </row>
    <row r="2" spans="1:7" s="2" customFormat="1">
      <c r="A2" s="16">
        <v>1</v>
      </c>
      <c r="B2" s="16" t="s">
        <v>176</v>
      </c>
      <c r="C2" s="16" t="s">
        <v>32</v>
      </c>
      <c r="D2" s="16" t="s">
        <v>30</v>
      </c>
      <c r="E2" s="16" t="s">
        <v>96</v>
      </c>
      <c r="F2" s="16" t="s">
        <v>136</v>
      </c>
      <c r="G2" s="22">
        <f t="shared" ref="G2:G15" si="0">(C2*3+D2*3+E2*3+F2*2)/11</f>
        <v>90.818181818181813</v>
      </c>
    </row>
    <row r="3" spans="1:7" s="2" customFormat="1">
      <c r="A3" s="16">
        <v>2</v>
      </c>
      <c r="B3" s="16" t="s">
        <v>168</v>
      </c>
      <c r="C3" s="16" t="s">
        <v>25</v>
      </c>
      <c r="D3" s="16" t="s">
        <v>29</v>
      </c>
      <c r="E3" s="16" t="s">
        <v>32</v>
      </c>
      <c r="F3" s="16" t="s">
        <v>39</v>
      </c>
      <c r="G3" s="22">
        <f t="shared" si="0"/>
        <v>90.545454545454547</v>
      </c>
    </row>
    <row r="4" spans="1:7" s="2" customFormat="1">
      <c r="A4" s="16">
        <v>3</v>
      </c>
      <c r="B4" s="16" t="s">
        <v>166</v>
      </c>
      <c r="C4" s="16" t="s">
        <v>30</v>
      </c>
      <c r="D4" s="16" t="s">
        <v>38</v>
      </c>
      <c r="E4" s="16" t="s">
        <v>25</v>
      </c>
      <c r="F4" s="16" t="s">
        <v>136</v>
      </c>
      <c r="G4" s="22">
        <f t="shared" si="0"/>
        <v>88.090909090909093</v>
      </c>
    </row>
    <row r="5" spans="1:7" s="2" customFormat="1">
      <c r="A5" s="16">
        <v>4</v>
      </c>
      <c r="B5" s="16" t="s">
        <v>179</v>
      </c>
      <c r="C5" s="16" t="s">
        <v>32</v>
      </c>
      <c r="D5" s="16" t="s">
        <v>36</v>
      </c>
      <c r="E5" s="16" t="s">
        <v>35</v>
      </c>
      <c r="F5" s="16" t="s">
        <v>136</v>
      </c>
      <c r="G5" s="22">
        <f t="shared" si="0"/>
        <v>88.090909090909093</v>
      </c>
    </row>
    <row r="6" spans="1:7" s="2" customFormat="1">
      <c r="A6" s="16">
        <v>5</v>
      </c>
      <c r="B6" s="16" t="s">
        <v>170</v>
      </c>
      <c r="C6" s="16" t="s">
        <v>30</v>
      </c>
      <c r="D6" s="16" t="s">
        <v>32</v>
      </c>
      <c r="E6" s="16" t="s">
        <v>36</v>
      </c>
      <c r="F6" s="16" t="s">
        <v>136</v>
      </c>
      <c r="G6" s="22">
        <f t="shared" si="0"/>
        <v>87.818181818181813</v>
      </c>
    </row>
    <row r="7" spans="1:7" s="2" customFormat="1">
      <c r="A7" s="16">
        <v>6</v>
      </c>
      <c r="B7" s="16" t="s">
        <v>178</v>
      </c>
      <c r="C7" s="16" t="s">
        <v>30</v>
      </c>
      <c r="D7" s="16" t="s">
        <v>38</v>
      </c>
      <c r="E7" s="16" t="s">
        <v>28</v>
      </c>
      <c r="F7" s="16" t="s">
        <v>26</v>
      </c>
      <c r="G7" s="22">
        <f t="shared" si="0"/>
        <v>85.272727272727266</v>
      </c>
    </row>
    <row r="8" spans="1:7" s="2" customFormat="1">
      <c r="A8" s="16">
        <v>7</v>
      </c>
      <c r="B8" s="16" t="s">
        <v>171</v>
      </c>
      <c r="C8" s="16" t="s">
        <v>36</v>
      </c>
      <c r="D8" s="16" t="s">
        <v>38</v>
      </c>
      <c r="E8" s="16" t="s">
        <v>34</v>
      </c>
      <c r="F8" s="16" t="s">
        <v>29</v>
      </c>
      <c r="G8" s="22">
        <f t="shared" si="0"/>
        <v>85.090909090909093</v>
      </c>
    </row>
    <row r="9" spans="1:7" s="2" customFormat="1">
      <c r="A9" s="16">
        <v>8</v>
      </c>
      <c r="B9" s="16" t="s">
        <v>177</v>
      </c>
      <c r="C9" s="16" t="s">
        <v>31</v>
      </c>
      <c r="D9" s="16" t="s">
        <v>27</v>
      </c>
      <c r="E9" s="16" t="s">
        <v>36</v>
      </c>
      <c r="F9" s="16" t="s">
        <v>136</v>
      </c>
      <c r="G9" s="22">
        <f t="shared" si="0"/>
        <v>85.090909090909093</v>
      </c>
    </row>
    <row r="10" spans="1:7" s="2" customFormat="1">
      <c r="A10" s="16">
        <v>9</v>
      </c>
      <c r="B10" s="16" t="s">
        <v>174</v>
      </c>
      <c r="C10" s="16" t="s">
        <v>27</v>
      </c>
      <c r="D10" s="16" t="s">
        <v>38</v>
      </c>
      <c r="E10" s="16" t="s">
        <v>30</v>
      </c>
      <c r="F10" s="16" t="s">
        <v>175</v>
      </c>
      <c r="G10" s="22">
        <f t="shared" si="0"/>
        <v>85</v>
      </c>
    </row>
    <row r="11" spans="1:7" s="2" customFormat="1">
      <c r="A11" s="16">
        <v>10</v>
      </c>
      <c r="B11" s="16" t="s">
        <v>165</v>
      </c>
      <c r="C11" s="16" t="s">
        <v>36</v>
      </c>
      <c r="D11" s="16" t="s">
        <v>38</v>
      </c>
      <c r="E11" s="16" t="s">
        <v>30</v>
      </c>
      <c r="F11" s="16" t="s">
        <v>34</v>
      </c>
      <c r="G11" s="22">
        <f t="shared" si="0"/>
        <v>83.818181818181813</v>
      </c>
    </row>
    <row r="12" spans="1:7" s="2" customFormat="1">
      <c r="A12" s="16">
        <v>11</v>
      </c>
      <c r="B12" s="16" t="s">
        <v>169</v>
      </c>
      <c r="C12" s="16" t="s">
        <v>35</v>
      </c>
      <c r="D12" s="16" t="s">
        <v>38</v>
      </c>
      <c r="E12" s="16" t="s">
        <v>38</v>
      </c>
      <c r="F12" s="16" t="s">
        <v>34</v>
      </c>
      <c r="G12" s="22">
        <f t="shared" si="0"/>
        <v>83.272727272727266</v>
      </c>
    </row>
    <row r="13" spans="1:7" s="2" customFormat="1">
      <c r="A13" s="16">
        <v>12</v>
      </c>
      <c r="B13" s="16" t="s">
        <v>173</v>
      </c>
      <c r="C13" s="16" t="s">
        <v>31</v>
      </c>
      <c r="D13" s="16" t="s">
        <v>83</v>
      </c>
      <c r="E13" s="16" t="s">
        <v>38</v>
      </c>
      <c r="F13" s="16" t="s">
        <v>29</v>
      </c>
      <c r="G13" s="22">
        <f t="shared" si="0"/>
        <v>81.545454545454547</v>
      </c>
    </row>
    <row r="14" spans="1:7" s="2" customFormat="1">
      <c r="A14" s="16">
        <v>13</v>
      </c>
      <c r="B14" s="16" t="s">
        <v>172</v>
      </c>
      <c r="C14" s="16" t="s">
        <v>36</v>
      </c>
      <c r="D14" s="16" t="s">
        <v>27</v>
      </c>
      <c r="E14" s="16" t="s">
        <v>40</v>
      </c>
      <c r="F14" s="16" t="s">
        <v>30</v>
      </c>
      <c r="G14" s="22">
        <f t="shared" si="0"/>
        <v>81.181818181818187</v>
      </c>
    </row>
    <row r="15" spans="1:7" s="2" customFormat="1">
      <c r="A15" s="16">
        <v>14</v>
      </c>
      <c r="B15" s="16" t="s">
        <v>180</v>
      </c>
      <c r="C15" s="16" t="s">
        <v>31</v>
      </c>
      <c r="D15" s="16" t="s">
        <v>83</v>
      </c>
      <c r="E15" s="16" t="s">
        <v>38</v>
      </c>
      <c r="F15" s="16" t="s">
        <v>32</v>
      </c>
      <c r="G15" s="22">
        <f t="shared" si="0"/>
        <v>81.181818181818187</v>
      </c>
    </row>
    <row r="16" spans="1:7" s="2" customFormat="1">
      <c r="A16" s="16">
        <v>15</v>
      </c>
      <c r="B16" s="16" t="s">
        <v>167</v>
      </c>
      <c r="C16" s="16" t="s">
        <v>36</v>
      </c>
      <c r="D16" s="16" t="s">
        <v>36</v>
      </c>
      <c r="E16" s="16" t="s">
        <v>27</v>
      </c>
      <c r="F16" s="16"/>
      <c r="G16" s="22">
        <f>(C16*3+D16*3+E16*3+F16*2)/11*0.9</f>
        <v>60.872727272727275</v>
      </c>
    </row>
  </sheetData>
  <sortState ref="B2:H16">
    <sortCondition descending="1" ref="G2"/>
  </sortState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4"/>
  <sheetViews>
    <sheetView workbookViewId="0">
      <selection activeCell="F15" sqref="F15"/>
    </sheetView>
  </sheetViews>
  <sheetFormatPr defaultRowHeight="13.5"/>
  <cols>
    <col min="2" max="2" width="14.875" customWidth="1"/>
    <col min="6" max="6" width="9.5" bestFit="1" customWidth="1"/>
  </cols>
  <sheetData>
    <row r="1" spans="1:6" s="2" customFormat="1" ht="54">
      <c r="A1" s="16" t="s">
        <v>81</v>
      </c>
      <c r="B1" s="16" t="s">
        <v>24</v>
      </c>
      <c r="C1" s="16" t="s">
        <v>144</v>
      </c>
      <c r="D1" s="16" t="s">
        <v>145</v>
      </c>
      <c r="E1" s="16" t="s">
        <v>143</v>
      </c>
      <c r="F1" s="17" t="s">
        <v>159</v>
      </c>
    </row>
    <row r="2" spans="1:6" s="2" customFormat="1">
      <c r="A2" s="16">
        <v>1</v>
      </c>
      <c r="B2" s="16" t="s">
        <v>155</v>
      </c>
      <c r="C2" s="16" t="s">
        <v>29</v>
      </c>
      <c r="D2" s="16" t="s">
        <v>29</v>
      </c>
      <c r="E2" s="16" t="s">
        <v>32</v>
      </c>
      <c r="F2" s="21">
        <f t="shared" ref="F2:F14" si="0">(C2*3+D2*2+E2*2)/7</f>
        <v>89.428571428571431</v>
      </c>
    </row>
    <row r="3" spans="1:6" s="2" customFormat="1">
      <c r="A3" s="16">
        <v>2</v>
      </c>
      <c r="B3" s="16" t="s">
        <v>150</v>
      </c>
      <c r="C3" s="16" t="s">
        <v>28</v>
      </c>
      <c r="D3" s="16" t="s">
        <v>29</v>
      </c>
      <c r="E3" s="16" t="s">
        <v>29</v>
      </c>
      <c r="F3" s="21">
        <f t="shared" si="0"/>
        <v>88.714285714285708</v>
      </c>
    </row>
    <row r="4" spans="1:6" s="2" customFormat="1">
      <c r="A4" s="16">
        <v>3</v>
      </c>
      <c r="B4" s="16" t="s">
        <v>157</v>
      </c>
      <c r="C4" s="16" t="s">
        <v>30</v>
      </c>
      <c r="D4" s="16" t="s">
        <v>28</v>
      </c>
      <c r="E4" s="16" t="s">
        <v>29</v>
      </c>
      <c r="F4" s="21">
        <f t="shared" si="0"/>
        <v>87</v>
      </c>
    </row>
    <row r="5" spans="1:6" s="2" customFormat="1">
      <c r="A5" s="16">
        <v>4</v>
      </c>
      <c r="B5" s="16" t="s">
        <v>156</v>
      </c>
      <c r="C5" s="16" t="s">
        <v>30</v>
      </c>
      <c r="D5" s="16" t="s">
        <v>32</v>
      </c>
      <c r="E5" s="16" t="s">
        <v>32</v>
      </c>
      <c r="F5" s="21">
        <f t="shared" si="0"/>
        <v>86.714285714285708</v>
      </c>
    </row>
    <row r="6" spans="1:6" s="2" customFormat="1">
      <c r="A6" s="16">
        <v>5</v>
      </c>
      <c r="B6" s="16" t="s">
        <v>148</v>
      </c>
      <c r="C6" s="16" t="s">
        <v>35</v>
      </c>
      <c r="D6" s="16" t="s">
        <v>32</v>
      </c>
      <c r="E6" s="16" t="s">
        <v>35</v>
      </c>
      <c r="F6" s="21">
        <f t="shared" si="0"/>
        <v>86.571428571428569</v>
      </c>
    </row>
    <row r="7" spans="1:6" s="2" customFormat="1">
      <c r="A7" s="16">
        <v>6</v>
      </c>
      <c r="B7" s="16" t="s">
        <v>152</v>
      </c>
      <c r="C7" s="16" t="s">
        <v>29</v>
      </c>
      <c r="D7" s="16" t="s">
        <v>38</v>
      </c>
      <c r="E7" s="16" t="s">
        <v>30</v>
      </c>
      <c r="F7" s="21">
        <f t="shared" si="0"/>
        <v>85.714285714285708</v>
      </c>
    </row>
    <row r="8" spans="1:6" s="2" customFormat="1">
      <c r="A8" s="16">
        <v>7</v>
      </c>
      <c r="B8" s="16" t="s">
        <v>154</v>
      </c>
      <c r="C8" s="16" t="s">
        <v>35</v>
      </c>
      <c r="D8" s="16" t="s">
        <v>38</v>
      </c>
      <c r="E8" s="16" t="s">
        <v>29</v>
      </c>
      <c r="F8" s="21">
        <f t="shared" si="0"/>
        <v>85.428571428571431</v>
      </c>
    </row>
    <row r="9" spans="1:6" s="2" customFormat="1">
      <c r="A9" s="16">
        <v>8</v>
      </c>
      <c r="B9" s="16" t="s">
        <v>146</v>
      </c>
      <c r="C9" s="16" t="s">
        <v>30</v>
      </c>
      <c r="D9" s="16" t="s">
        <v>38</v>
      </c>
      <c r="E9" s="16" t="s">
        <v>29</v>
      </c>
      <c r="F9" s="21">
        <f t="shared" si="0"/>
        <v>85</v>
      </c>
    </row>
    <row r="10" spans="1:6" s="2" customFormat="1">
      <c r="A10" s="16">
        <v>9</v>
      </c>
      <c r="B10" s="16" t="s">
        <v>151</v>
      </c>
      <c r="C10" s="16" t="s">
        <v>32</v>
      </c>
      <c r="D10" s="16" t="s">
        <v>30</v>
      </c>
      <c r="E10" s="16" t="s">
        <v>38</v>
      </c>
      <c r="F10" s="21">
        <f t="shared" si="0"/>
        <v>84.857142857142861</v>
      </c>
    </row>
    <row r="11" spans="1:6" s="2" customFormat="1">
      <c r="A11" s="16">
        <v>10</v>
      </c>
      <c r="B11" s="16" t="s">
        <v>158</v>
      </c>
      <c r="C11" s="16" t="s">
        <v>28</v>
      </c>
      <c r="D11" s="16" t="s">
        <v>38</v>
      </c>
      <c r="E11" s="16" t="s">
        <v>30</v>
      </c>
      <c r="F11" s="21">
        <f t="shared" si="0"/>
        <v>84.428571428571431</v>
      </c>
    </row>
    <row r="12" spans="1:6" s="2" customFormat="1">
      <c r="A12" s="16">
        <v>11</v>
      </c>
      <c r="B12" s="16" t="s">
        <v>149</v>
      </c>
      <c r="C12" s="16" t="s">
        <v>32</v>
      </c>
      <c r="D12" s="16" t="s">
        <v>36</v>
      </c>
      <c r="E12" s="16" t="s">
        <v>38</v>
      </c>
      <c r="F12" s="21">
        <f t="shared" si="0"/>
        <v>84.285714285714292</v>
      </c>
    </row>
    <row r="13" spans="1:6" s="2" customFormat="1">
      <c r="A13" s="16">
        <v>12</v>
      </c>
      <c r="B13" s="16" t="s">
        <v>153</v>
      </c>
      <c r="C13" s="16" t="s">
        <v>28</v>
      </c>
      <c r="D13" s="16" t="s">
        <v>85</v>
      </c>
      <c r="E13" s="16" t="s">
        <v>28</v>
      </c>
      <c r="F13" s="21">
        <f t="shared" si="0"/>
        <v>84.142857142857139</v>
      </c>
    </row>
    <row r="14" spans="1:6" s="2" customFormat="1">
      <c r="A14" s="16">
        <v>13</v>
      </c>
      <c r="B14" s="16" t="s">
        <v>147</v>
      </c>
      <c r="C14" s="16"/>
      <c r="D14" s="16"/>
      <c r="E14" s="16"/>
      <c r="F14" s="21">
        <f t="shared" si="0"/>
        <v>0</v>
      </c>
    </row>
  </sheetData>
  <sortState ref="A2:G14">
    <sortCondition descending="1" ref="F2"/>
  </sortState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M9"/>
  <sheetViews>
    <sheetView workbookViewId="0">
      <selection activeCell="G6" sqref="G6"/>
    </sheetView>
  </sheetViews>
  <sheetFormatPr defaultRowHeight="13.5"/>
  <cols>
    <col min="2" max="2" width="11.625" bestFit="1" customWidth="1"/>
    <col min="3" max="3" width="8.75" customWidth="1"/>
    <col min="8" max="8" width="9.125" customWidth="1"/>
    <col min="13" max="13" width="9.5" bestFit="1" customWidth="1"/>
  </cols>
  <sheetData>
    <row r="1" spans="1:13" s="2" customFormat="1" ht="54">
      <c r="A1" s="11" t="s">
        <v>81</v>
      </c>
      <c r="B1" s="16" t="s">
        <v>24</v>
      </c>
      <c r="C1" s="16" t="s">
        <v>124</v>
      </c>
      <c r="D1" s="16" t="s">
        <v>125</v>
      </c>
      <c r="E1" s="16" t="s">
        <v>126</v>
      </c>
      <c r="F1" s="16" t="s">
        <v>127</v>
      </c>
      <c r="G1" s="19" t="s">
        <v>128</v>
      </c>
      <c r="H1" s="11" t="s">
        <v>129</v>
      </c>
      <c r="I1" s="16" t="s">
        <v>130</v>
      </c>
      <c r="J1" s="16" t="s">
        <v>133</v>
      </c>
      <c r="K1" s="16" t="s">
        <v>132</v>
      </c>
      <c r="L1" s="16" t="s">
        <v>131</v>
      </c>
      <c r="M1" s="16" t="s">
        <v>88</v>
      </c>
    </row>
    <row r="2" spans="1:13" s="2" customFormat="1">
      <c r="A2" s="11">
        <v>1</v>
      </c>
      <c r="B2" s="16" t="s">
        <v>134</v>
      </c>
      <c r="C2" s="16" t="s">
        <v>28</v>
      </c>
      <c r="D2" s="16"/>
      <c r="E2" s="16"/>
      <c r="F2" s="16"/>
      <c r="G2" s="19"/>
      <c r="H2" s="11" t="s">
        <v>25</v>
      </c>
      <c r="I2" s="16"/>
      <c r="J2" s="16" t="s">
        <v>34</v>
      </c>
      <c r="K2" s="16"/>
      <c r="L2" s="16" t="s">
        <v>39</v>
      </c>
      <c r="M2" s="22">
        <f>(C2*3+H2*3+J2*3+L2*3)/12</f>
        <v>90.25</v>
      </c>
    </row>
    <row r="3" spans="1:13" s="2" customFormat="1">
      <c r="A3" s="11">
        <v>2</v>
      </c>
      <c r="B3" s="16" t="s">
        <v>135</v>
      </c>
      <c r="C3" s="16" t="s">
        <v>39</v>
      </c>
      <c r="D3" s="16"/>
      <c r="E3" s="16" t="s">
        <v>136</v>
      </c>
      <c r="F3" s="16" t="s">
        <v>35</v>
      </c>
      <c r="G3" s="19" t="s">
        <v>30</v>
      </c>
      <c r="H3" s="11" t="s">
        <v>31</v>
      </c>
      <c r="I3" s="16"/>
      <c r="J3" s="16"/>
      <c r="K3" s="16" t="s">
        <v>33</v>
      </c>
      <c r="L3" s="16"/>
      <c r="M3" s="22">
        <f>(C3*3+E3*2+F3*3+G3*3+H3*3+K3*2)/16</f>
        <v>87.5625</v>
      </c>
    </row>
    <row r="4" spans="1:13" s="2" customFormat="1">
      <c r="A4" s="11">
        <v>3</v>
      </c>
      <c r="B4" s="16" t="s">
        <v>137</v>
      </c>
      <c r="C4" s="16" t="s">
        <v>38</v>
      </c>
      <c r="D4" s="16"/>
      <c r="E4" s="16" t="s">
        <v>35</v>
      </c>
      <c r="F4" s="16" t="s">
        <v>32</v>
      </c>
      <c r="G4" s="19" t="s">
        <v>32</v>
      </c>
      <c r="H4" s="11" t="s">
        <v>29</v>
      </c>
      <c r="I4" s="16"/>
      <c r="J4" s="16"/>
      <c r="K4" s="16"/>
      <c r="L4" s="16"/>
      <c r="M4" s="22">
        <f>(C4*3+E4*2+F4*3+G4*3+H4*3)/14</f>
        <v>86.428571428571431</v>
      </c>
    </row>
    <row r="5" spans="1:13" s="2" customFormat="1">
      <c r="A5" s="11">
        <v>4</v>
      </c>
      <c r="B5" s="16" t="s">
        <v>141</v>
      </c>
      <c r="C5" s="16" t="s">
        <v>26</v>
      </c>
      <c r="D5" s="16"/>
      <c r="E5" s="16"/>
      <c r="F5" s="16" t="s">
        <v>29</v>
      </c>
      <c r="G5" s="19"/>
      <c r="H5" s="11" t="s">
        <v>27</v>
      </c>
      <c r="I5" s="16"/>
      <c r="J5" s="16" t="s">
        <v>30</v>
      </c>
      <c r="K5" s="16" t="s">
        <v>36</v>
      </c>
      <c r="L5" s="16"/>
      <c r="M5" s="22">
        <f>(C5*3+F5*3+H5*3+J5*3+K5*2)/14</f>
        <v>86.428571428571431</v>
      </c>
    </row>
    <row r="6" spans="1:13" s="2" customFormat="1">
      <c r="A6" s="11">
        <v>5</v>
      </c>
      <c r="B6" s="16" t="s">
        <v>138</v>
      </c>
      <c r="C6" s="16"/>
      <c r="D6" s="16"/>
      <c r="E6" s="16" t="s">
        <v>25</v>
      </c>
      <c r="F6" s="16" t="s">
        <v>28</v>
      </c>
      <c r="G6" s="19"/>
      <c r="H6" s="11" t="s">
        <v>30</v>
      </c>
      <c r="I6" s="16" t="s">
        <v>33</v>
      </c>
      <c r="J6" s="16" t="s">
        <v>30</v>
      </c>
      <c r="K6" s="16"/>
      <c r="L6" s="16"/>
      <c r="M6" s="22">
        <f>(E6*2+F6*3+H6*3+I6*3+J6*3)/14</f>
        <v>86.214285714285708</v>
      </c>
    </row>
    <row r="7" spans="1:13" s="2" customFormat="1">
      <c r="A7" s="11">
        <v>6</v>
      </c>
      <c r="B7" s="16" t="s">
        <v>139</v>
      </c>
      <c r="C7" s="16" t="s">
        <v>38</v>
      </c>
      <c r="D7" s="16"/>
      <c r="E7" s="16"/>
      <c r="F7" s="16" t="s">
        <v>27</v>
      </c>
      <c r="G7" s="19"/>
      <c r="H7" s="11" t="s">
        <v>30</v>
      </c>
      <c r="I7" s="16"/>
      <c r="J7" s="16"/>
      <c r="K7" s="16"/>
      <c r="L7" s="16"/>
      <c r="M7" s="22">
        <f>(C7*3+F7*3+H7*3)/9</f>
        <v>82.333333333333329</v>
      </c>
    </row>
    <row r="8" spans="1:13" s="2" customFormat="1">
      <c r="A8" s="11">
        <v>7</v>
      </c>
      <c r="B8" s="16" t="s">
        <v>140</v>
      </c>
      <c r="C8" s="16" t="s">
        <v>38</v>
      </c>
      <c r="D8" s="16" t="s">
        <v>27</v>
      </c>
      <c r="E8" s="16"/>
      <c r="F8" s="16"/>
      <c r="G8" s="19" t="s">
        <v>36</v>
      </c>
      <c r="H8" s="11"/>
      <c r="I8" s="16"/>
      <c r="J8" s="16"/>
      <c r="K8" s="16"/>
      <c r="L8" s="16"/>
      <c r="M8" s="22">
        <f>(C8*3+D8*2+G8*3)/8</f>
        <v>81.625</v>
      </c>
    </row>
    <row r="9" spans="1:13" s="2" customFormat="1">
      <c r="A9" s="11">
        <v>8</v>
      </c>
      <c r="B9" s="16" t="s">
        <v>142</v>
      </c>
      <c r="C9" s="16"/>
      <c r="D9" s="16"/>
      <c r="E9" s="16"/>
      <c r="F9" s="16"/>
      <c r="G9" s="19"/>
      <c r="H9" s="11"/>
      <c r="I9" s="16"/>
      <c r="J9" s="16"/>
      <c r="K9" s="16"/>
      <c r="L9" s="16"/>
      <c r="M9" s="22">
        <v>0</v>
      </c>
    </row>
  </sheetData>
  <sortState ref="A2:M9">
    <sortCondition descending="1" ref="M1"/>
  </sortState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0"/>
  <sheetViews>
    <sheetView workbookViewId="0">
      <selection activeCell="G13" sqref="G13"/>
    </sheetView>
  </sheetViews>
  <sheetFormatPr defaultRowHeight="13.5"/>
  <cols>
    <col min="1" max="1" width="9" style="9"/>
    <col min="2" max="2" width="11.625" bestFit="1" customWidth="1"/>
    <col min="3" max="5" width="11" bestFit="1" customWidth="1"/>
    <col min="6" max="6" width="13" bestFit="1" customWidth="1"/>
    <col min="7" max="7" width="13.625" customWidth="1"/>
    <col min="8" max="8" width="9" style="18"/>
  </cols>
  <sheetData>
    <row r="1" spans="1:8" s="2" customFormat="1" ht="45.75" customHeight="1">
      <c r="A1" s="11" t="s">
        <v>81</v>
      </c>
      <c r="B1" s="16" t="s">
        <v>42</v>
      </c>
      <c r="C1" s="16" t="s">
        <v>109</v>
      </c>
      <c r="D1" s="16" t="s">
        <v>122</v>
      </c>
      <c r="E1" s="16" t="s">
        <v>110</v>
      </c>
      <c r="F1" s="16" t="s">
        <v>108</v>
      </c>
      <c r="G1" s="16" t="s">
        <v>123</v>
      </c>
      <c r="H1" s="20"/>
    </row>
    <row r="2" spans="1:8" s="2" customFormat="1">
      <c r="A2" s="10">
        <v>1</v>
      </c>
      <c r="B2" s="16" t="s">
        <v>113</v>
      </c>
      <c r="C2" s="16" t="s">
        <v>115</v>
      </c>
      <c r="D2" s="16" t="s">
        <v>55</v>
      </c>
      <c r="E2" s="16" t="s">
        <v>52</v>
      </c>
      <c r="F2" s="16" t="s">
        <v>114</v>
      </c>
      <c r="G2" s="22">
        <f t="shared" ref="G2:G10" si="0">(C2*2+D2*2+E2*2+F2*2)/8</f>
        <v>92</v>
      </c>
      <c r="H2" s="20"/>
    </row>
    <row r="3" spans="1:8" s="2" customFormat="1">
      <c r="A3" s="10">
        <v>2</v>
      </c>
      <c r="B3" s="16" t="s">
        <v>118</v>
      </c>
      <c r="C3" s="16" t="s">
        <v>114</v>
      </c>
      <c r="D3" s="16" t="s">
        <v>60</v>
      </c>
      <c r="E3" s="16" t="s">
        <v>56</v>
      </c>
      <c r="F3" s="16" t="s">
        <v>114</v>
      </c>
      <c r="G3" s="22">
        <f t="shared" si="0"/>
        <v>92</v>
      </c>
      <c r="H3" s="20"/>
    </row>
    <row r="4" spans="1:8" s="2" customFormat="1">
      <c r="A4" s="10">
        <v>3</v>
      </c>
      <c r="B4" s="16" t="s">
        <v>117</v>
      </c>
      <c r="C4" s="16" t="s">
        <v>0</v>
      </c>
      <c r="D4" s="16" t="s">
        <v>64</v>
      </c>
      <c r="E4" s="16" t="s">
        <v>70</v>
      </c>
      <c r="F4" s="16" t="s">
        <v>52</v>
      </c>
      <c r="G4" s="22">
        <f t="shared" si="0"/>
        <v>91</v>
      </c>
      <c r="H4" s="20"/>
    </row>
    <row r="5" spans="1:8" s="2" customFormat="1">
      <c r="A5" s="10">
        <v>4</v>
      </c>
      <c r="B5" s="16" t="s">
        <v>116</v>
      </c>
      <c r="C5" s="16" t="s">
        <v>52</v>
      </c>
      <c r="D5" s="16" t="s">
        <v>56</v>
      </c>
      <c r="E5" s="16" t="s">
        <v>56</v>
      </c>
      <c r="F5" s="16" t="s">
        <v>53</v>
      </c>
      <c r="G5" s="22">
        <f t="shared" si="0"/>
        <v>90.75</v>
      </c>
      <c r="H5" s="20"/>
    </row>
    <row r="6" spans="1:8" s="2" customFormat="1">
      <c r="A6" s="10">
        <v>5</v>
      </c>
      <c r="B6" s="16" t="s">
        <v>121</v>
      </c>
      <c r="C6" s="16" t="s">
        <v>70</v>
      </c>
      <c r="D6" s="16" t="s">
        <v>56</v>
      </c>
      <c r="E6" s="16" t="s">
        <v>64</v>
      </c>
      <c r="F6" s="16" t="s">
        <v>115</v>
      </c>
      <c r="G6" s="22">
        <f t="shared" si="0"/>
        <v>90.75</v>
      </c>
      <c r="H6" s="20"/>
    </row>
    <row r="7" spans="1:8" s="2" customFormat="1">
      <c r="A7" s="10">
        <v>6</v>
      </c>
      <c r="B7" s="16" t="s">
        <v>120</v>
      </c>
      <c r="C7" s="16" t="s">
        <v>52</v>
      </c>
      <c r="D7" s="16" t="s">
        <v>55</v>
      </c>
      <c r="E7" s="16" t="s">
        <v>60</v>
      </c>
      <c r="F7" s="16" t="s">
        <v>70</v>
      </c>
      <c r="G7" s="22">
        <f t="shared" si="0"/>
        <v>90</v>
      </c>
      <c r="H7" s="20"/>
    </row>
    <row r="8" spans="1:8" s="2" customFormat="1">
      <c r="A8" s="10">
        <v>7</v>
      </c>
      <c r="B8" s="16" t="s">
        <v>119</v>
      </c>
      <c r="C8" s="16" t="s">
        <v>56</v>
      </c>
      <c r="D8" s="16" t="s">
        <v>56</v>
      </c>
      <c r="E8" s="16" t="s">
        <v>60</v>
      </c>
      <c r="F8" s="16" t="s">
        <v>53</v>
      </c>
      <c r="G8" s="22">
        <f t="shared" si="0"/>
        <v>89.75</v>
      </c>
      <c r="H8" s="20"/>
    </row>
    <row r="9" spans="1:8" s="2" customFormat="1">
      <c r="A9" s="10">
        <v>8</v>
      </c>
      <c r="B9" s="16" t="s">
        <v>112</v>
      </c>
      <c r="C9" s="16" t="s">
        <v>56</v>
      </c>
      <c r="D9" s="16" t="s">
        <v>60</v>
      </c>
      <c r="E9" s="16" t="s">
        <v>60</v>
      </c>
      <c r="F9" s="16" t="s">
        <v>53</v>
      </c>
      <c r="G9" s="22">
        <f t="shared" si="0"/>
        <v>89.25</v>
      </c>
      <c r="H9" s="20"/>
    </row>
    <row r="10" spans="1:8" s="2" customFormat="1">
      <c r="A10" s="10">
        <v>9</v>
      </c>
      <c r="B10" s="16" t="s">
        <v>111</v>
      </c>
      <c r="C10" s="16" t="s">
        <v>56</v>
      </c>
      <c r="D10" s="16" t="s">
        <v>63</v>
      </c>
      <c r="E10" s="16" t="s">
        <v>57</v>
      </c>
      <c r="F10" s="16" t="s">
        <v>53</v>
      </c>
      <c r="G10" s="22">
        <f t="shared" si="0"/>
        <v>88.75</v>
      </c>
      <c r="H10" s="20"/>
    </row>
  </sheetData>
  <sortState ref="A2:H10">
    <sortCondition descending="1" ref="G1"/>
  </sortState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1"/>
  <sheetViews>
    <sheetView workbookViewId="0">
      <selection activeCell="C1" sqref="C1:C1048576"/>
    </sheetView>
  </sheetViews>
  <sheetFormatPr defaultRowHeight="13.5"/>
  <cols>
    <col min="2" max="2" width="11.625" bestFit="1" customWidth="1"/>
    <col min="3" max="3" width="14.125" customWidth="1"/>
    <col min="4" max="4" width="12.875" customWidth="1"/>
    <col min="5" max="5" width="12.125" customWidth="1"/>
    <col min="6" max="6" width="13" customWidth="1"/>
    <col min="7" max="7" width="12.75" customWidth="1"/>
    <col min="8" max="9" width="12.625" customWidth="1"/>
    <col min="10" max="10" width="11.125" bestFit="1" customWidth="1"/>
  </cols>
  <sheetData>
    <row r="1" spans="1:10" s="2" customFormat="1" ht="47.25" customHeight="1">
      <c r="A1" s="16" t="s">
        <v>81</v>
      </c>
      <c r="B1" s="16" t="s">
        <v>24</v>
      </c>
      <c r="C1" s="16" t="s">
        <v>92</v>
      </c>
      <c r="D1" s="16" t="s">
        <v>90</v>
      </c>
      <c r="E1" s="16" t="s">
        <v>93</v>
      </c>
      <c r="F1" s="16" t="s">
        <v>91</v>
      </c>
      <c r="G1" s="16" t="s">
        <v>94</v>
      </c>
      <c r="H1" s="16" t="s">
        <v>106</v>
      </c>
      <c r="I1" s="16" t="s">
        <v>89</v>
      </c>
      <c r="J1" s="4" t="s">
        <v>107</v>
      </c>
    </row>
    <row r="2" spans="1:10" s="2" customFormat="1">
      <c r="A2" s="16">
        <v>1</v>
      </c>
      <c r="B2" s="16" t="s">
        <v>101</v>
      </c>
      <c r="C2" s="16" t="s">
        <v>26</v>
      </c>
      <c r="D2" s="16" t="s">
        <v>29</v>
      </c>
      <c r="E2" s="16" t="s">
        <v>32</v>
      </c>
      <c r="F2" s="16" t="s">
        <v>29</v>
      </c>
      <c r="G2" s="16" t="s">
        <v>29</v>
      </c>
      <c r="H2" s="16" t="s">
        <v>34</v>
      </c>
      <c r="I2" s="16">
        <v>90</v>
      </c>
      <c r="J2" s="22">
        <f t="shared" ref="J2:J11" si="0">(C2*2+D2*2+E2*3+F2*2+G2*2+H2*3+I2*3)/17</f>
        <v>89.588235294117652</v>
      </c>
    </row>
    <row r="3" spans="1:10" s="2" customFormat="1">
      <c r="A3" s="16">
        <v>2</v>
      </c>
      <c r="B3" s="16" t="s">
        <v>102</v>
      </c>
      <c r="C3" s="16" t="s">
        <v>96</v>
      </c>
      <c r="D3" s="16" t="s">
        <v>32</v>
      </c>
      <c r="E3" s="16" t="s">
        <v>32</v>
      </c>
      <c r="F3" s="16" t="s">
        <v>32</v>
      </c>
      <c r="G3" s="16" t="s">
        <v>35</v>
      </c>
      <c r="H3" s="16">
        <v>94</v>
      </c>
      <c r="I3" s="16">
        <v>88</v>
      </c>
      <c r="J3" s="22">
        <f t="shared" si="0"/>
        <v>89.529411764705884</v>
      </c>
    </row>
    <row r="4" spans="1:10" s="2" customFormat="1">
      <c r="A4" s="16">
        <v>3</v>
      </c>
      <c r="B4" s="16" t="s">
        <v>100</v>
      </c>
      <c r="C4" s="16" t="s">
        <v>29</v>
      </c>
      <c r="D4" s="16" t="s">
        <v>83</v>
      </c>
      <c r="E4" s="16" t="s">
        <v>30</v>
      </c>
      <c r="F4" s="16" t="s">
        <v>26</v>
      </c>
      <c r="G4" s="16" t="s">
        <v>32</v>
      </c>
      <c r="H4" s="16">
        <v>95</v>
      </c>
      <c r="I4" s="16">
        <v>85</v>
      </c>
      <c r="J4" s="22">
        <f t="shared" si="0"/>
        <v>87.588235294117652</v>
      </c>
    </row>
    <row r="5" spans="1:10" s="2" customFormat="1">
      <c r="A5" s="16">
        <v>4</v>
      </c>
      <c r="B5" s="16" t="s">
        <v>98</v>
      </c>
      <c r="C5" s="16" t="s">
        <v>41</v>
      </c>
      <c r="D5" s="16" t="s">
        <v>32</v>
      </c>
      <c r="E5" s="16" t="s">
        <v>38</v>
      </c>
      <c r="F5" s="16" t="s">
        <v>29</v>
      </c>
      <c r="G5" s="16" t="s">
        <v>32</v>
      </c>
      <c r="H5" s="16" t="s">
        <v>86</v>
      </c>
      <c r="I5" s="16">
        <v>88</v>
      </c>
      <c r="J5" s="22">
        <f t="shared" si="0"/>
        <v>86.17647058823529</v>
      </c>
    </row>
    <row r="6" spans="1:10" s="2" customFormat="1">
      <c r="A6" s="16">
        <v>5</v>
      </c>
      <c r="B6" s="16">
        <v>1201212362</v>
      </c>
      <c r="C6" s="16" t="s">
        <v>29</v>
      </c>
      <c r="D6" s="16" t="s">
        <v>83</v>
      </c>
      <c r="E6" s="16" t="s">
        <v>32</v>
      </c>
      <c r="F6" s="16" t="s">
        <v>25</v>
      </c>
      <c r="G6" s="16" t="s">
        <v>35</v>
      </c>
      <c r="H6" s="16">
        <v>91</v>
      </c>
      <c r="I6" s="16">
        <v>78</v>
      </c>
      <c r="J6" s="22">
        <f t="shared" si="0"/>
        <v>86.058823529411768</v>
      </c>
    </row>
    <row r="7" spans="1:10" s="2" customFormat="1">
      <c r="A7" s="16">
        <v>6</v>
      </c>
      <c r="B7" s="16" t="s">
        <v>103</v>
      </c>
      <c r="C7" s="16" t="s">
        <v>25</v>
      </c>
      <c r="D7" s="16" t="s">
        <v>83</v>
      </c>
      <c r="E7" s="16" t="s">
        <v>30</v>
      </c>
      <c r="F7" s="16" t="s">
        <v>25</v>
      </c>
      <c r="G7" s="16" t="s">
        <v>35</v>
      </c>
      <c r="H7" s="16">
        <v>90</v>
      </c>
      <c r="I7" s="16">
        <v>78</v>
      </c>
      <c r="J7" s="22">
        <f t="shared" si="0"/>
        <v>85.588235294117652</v>
      </c>
    </row>
    <row r="8" spans="1:10" s="2" customFormat="1">
      <c r="A8" s="16">
        <v>7</v>
      </c>
      <c r="B8" s="16" t="s">
        <v>105</v>
      </c>
      <c r="C8" s="16" t="s">
        <v>25</v>
      </c>
      <c r="D8" s="16" t="s">
        <v>83</v>
      </c>
      <c r="E8" s="16" t="s">
        <v>30</v>
      </c>
      <c r="F8" s="16" t="s">
        <v>32</v>
      </c>
      <c r="G8" s="16" t="s">
        <v>32</v>
      </c>
      <c r="H8" s="16">
        <v>91</v>
      </c>
      <c r="I8" s="16">
        <v>78</v>
      </c>
      <c r="J8" s="22">
        <f t="shared" si="0"/>
        <v>85.529411764705884</v>
      </c>
    </row>
    <row r="9" spans="1:10" s="2" customFormat="1">
      <c r="A9" s="16">
        <v>8</v>
      </c>
      <c r="B9" s="16" t="s">
        <v>104</v>
      </c>
      <c r="C9" s="16" t="s">
        <v>29</v>
      </c>
      <c r="D9" s="16" t="s">
        <v>83</v>
      </c>
      <c r="E9" s="16" t="s">
        <v>30</v>
      </c>
      <c r="F9" s="16" t="s">
        <v>29</v>
      </c>
      <c r="G9" s="16" t="s">
        <v>34</v>
      </c>
      <c r="H9" s="16">
        <v>90</v>
      </c>
      <c r="I9" s="16">
        <v>78</v>
      </c>
      <c r="J9" s="22">
        <f t="shared" si="0"/>
        <v>85.470588235294116</v>
      </c>
    </row>
    <row r="10" spans="1:10" s="2" customFormat="1">
      <c r="A10" s="16">
        <v>9</v>
      </c>
      <c r="B10" s="16" t="s">
        <v>97</v>
      </c>
      <c r="C10" s="16" t="s">
        <v>95</v>
      </c>
      <c r="D10" s="16" t="s">
        <v>83</v>
      </c>
      <c r="E10" s="16" t="s">
        <v>30</v>
      </c>
      <c r="F10" s="16" t="s">
        <v>30</v>
      </c>
      <c r="G10" s="16" t="s">
        <v>33</v>
      </c>
      <c r="H10" s="16">
        <v>88</v>
      </c>
      <c r="I10" s="16">
        <v>78</v>
      </c>
      <c r="J10" s="22">
        <f t="shared" si="0"/>
        <v>84.529411764705884</v>
      </c>
    </row>
    <row r="11" spans="1:10" s="2" customFormat="1">
      <c r="A11" s="16">
        <v>10</v>
      </c>
      <c r="B11" s="16" t="s">
        <v>99</v>
      </c>
      <c r="C11" s="16" t="s">
        <v>29</v>
      </c>
      <c r="D11" s="16" t="s">
        <v>83</v>
      </c>
      <c r="E11" s="16" t="s">
        <v>29</v>
      </c>
      <c r="F11" s="16" t="s">
        <v>29</v>
      </c>
      <c r="G11" s="16" t="s">
        <v>30</v>
      </c>
      <c r="H11" s="16" t="s">
        <v>38</v>
      </c>
      <c r="I11" s="16">
        <v>80</v>
      </c>
      <c r="J11" s="22">
        <f t="shared" si="0"/>
        <v>84.470588235294116</v>
      </c>
    </row>
  </sheetData>
  <sortState ref="A2:K11">
    <sortCondition descending="1" ref="J1"/>
  </sortState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M21"/>
  <sheetViews>
    <sheetView tabSelected="1" topLeftCell="C1" workbookViewId="0">
      <selection activeCell="G9" sqref="G9"/>
    </sheetView>
  </sheetViews>
  <sheetFormatPr defaultRowHeight="13.5"/>
  <cols>
    <col min="1" max="1" width="5.25" bestFit="1" customWidth="1"/>
    <col min="2" max="2" width="11.625" bestFit="1" customWidth="1"/>
    <col min="3" max="3" width="11.625" customWidth="1"/>
    <col min="4" max="4" width="14.25" customWidth="1"/>
    <col min="5" max="5" width="9" style="9"/>
    <col min="6" max="6" width="10.125" style="9" customWidth="1"/>
    <col min="7" max="7" width="9" style="9"/>
    <col min="8" max="12" width="9.875" style="9" customWidth="1"/>
    <col min="13" max="13" width="9.875" style="51" customWidth="1"/>
  </cols>
  <sheetData>
    <row r="1" spans="1:13" s="15" customFormat="1" ht="40.5">
      <c r="A1" s="12" t="s">
        <v>81</v>
      </c>
      <c r="B1" s="13" t="s">
        <v>24</v>
      </c>
      <c r="C1" s="13" t="s">
        <v>81</v>
      </c>
      <c r="D1" s="14" t="s">
        <v>23</v>
      </c>
      <c r="E1" s="14" t="s">
        <v>21</v>
      </c>
      <c r="F1" s="14" t="s">
        <v>160</v>
      </c>
      <c r="G1" s="14" t="s">
        <v>22</v>
      </c>
      <c r="H1" s="23" t="s">
        <v>20</v>
      </c>
      <c r="I1" s="23" t="s">
        <v>443</v>
      </c>
      <c r="J1" s="23" t="s">
        <v>50</v>
      </c>
      <c r="K1" s="23" t="s">
        <v>445</v>
      </c>
      <c r="L1" s="23" t="s">
        <v>444</v>
      </c>
      <c r="M1" s="49" t="s">
        <v>446</v>
      </c>
    </row>
    <row r="2" spans="1:13" s="2" customFormat="1">
      <c r="A2" s="4"/>
      <c r="B2" s="10" t="s">
        <v>17</v>
      </c>
      <c r="C2" s="10">
        <v>1</v>
      </c>
      <c r="D2" s="8" t="s">
        <v>35</v>
      </c>
      <c r="E2" s="8" t="s">
        <v>36</v>
      </c>
      <c r="F2" s="8" t="s">
        <v>30</v>
      </c>
      <c r="G2" s="8" t="s">
        <v>29</v>
      </c>
      <c r="H2" s="24" t="s">
        <v>29</v>
      </c>
      <c r="I2" s="52">
        <v>92</v>
      </c>
      <c r="J2" s="24" t="s">
        <v>440</v>
      </c>
      <c r="K2" s="24">
        <v>90</v>
      </c>
      <c r="L2" s="24">
        <v>83</v>
      </c>
      <c r="M2" s="50">
        <f>(D2*3+E2*3+F2*2+G2*3+H2*3+J2*2+K2*3+L2*4+I2*3)/26</f>
        <v>87.038461538461533</v>
      </c>
    </row>
    <row r="3" spans="1:13" s="2" customFormat="1">
      <c r="A3" s="4"/>
      <c r="B3" s="10" t="s">
        <v>18</v>
      </c>
      <c r="C3" s="10">
        <v>2</v>
      </c>
      <c r="D3" s="8" t="s">
        <v>33</v>
      </c>
      <c r="E3" s="8" t="s">
        <v>33</v>
      </c>
      <c r="F3" s="8" t="s">
        <v>27</v>
      </c>
      <c r="G3" s="8" t="s">
        <v>39</v>
      </c>
      <c r="H3" s="24" t="s">
        <v>34</v>
      </c>
      <c r="I3" s="24" t="s">
        <v>442</v>
      </c>
      <c r="J3" s="24" t="s">
        <v>438</v>
      </c>
      <c r="K3" s="24">
        <v>89</v>
      </c>
      <c r="L3" s="24">
        <v>83</v>
      </c>
      <c r="M3" s="50">
        <f>(D3*3+E3*3+F3*2+G3*3+H3*3+I3*3+J3*2+K3*3+L3*4)/26</f>
        <v>86.692307692307693</v>
      </c>
    </row>
    <row r="4" spans="1:13" s="2" customFormat="1">
      <c r="A4" s="4"/>
      <c r="B4" s="11" t="s">
        <v>87</v>
      </c>
      <c r="C4" s="10">
        <v>3</v>
      </c>
      <c r="D4" s="8" t="s">
        <v>27</v>
      </c>
      <c r="E4" s="16" t="s">
        <v>27</v>
      </c>
      <c r="F4" s="16" t="s">
        <v>36</v>
      </c>
      <c r="G4" s="16" t="s">
        <v>39</v>
      </c>
      <c r="H4" s="19" t="s">
        <v>32</v>
      </c>
      <c r="I4" s="19" t="s">
        <v>432</v>
      </c>
      <c r="J4" s="19">
        <v>93</v>
      </c>
      <c r="K4" s="19">
        <v>89</v>
      </c>
      <c r="L4" s="19">
        <v>80</v>
      </c>
      <c r="M4" s="50">
        <f>(D4*3+E4*3+F4*2+G4*3+H4*3+I4*3+J4*2+K4*3+L4*4)/26</f>
        <v>85.84615384615384</v>
      </c>
    </row>
    <row r="5" spans="1:13" s="2" customFormat="1">
      <c r="A5" s="4"/>
      <c r="B5" s="10" t="s">
        <v>16</v>
      </c>
      <c r="C5" s="10">
        <v>4</v>
      </c>
      <c r="D5" s="8" t="s">
        <v>36</v>
      </c>
      <c r="E5" s="8" t="s">
        <v>27</v>
      </c>
      <c r="F5" s="8" t="s">
        <v>36</v>
      </c>
      <c r="G5" s="8" t="s">
        <v>25</v>
      </c>
      <c r="H5" s="8" t="s">
        <v>32</v>
      </c>
      <c r="I5" s="8" t="s">
        <v>441</v>
      </c>
      <c r="J5" s="8">
        <v>85</v>
      </c>
      <c r="K5" s="8">
        <v>90</v>
      </c>
      <c r="L5" s="8">
        <v>80</v>
      </c>
      <c r="M5" s="50">
        <f>(D5*3+E5*3+F5*2+G5*3+H5*3+I5*3+J5*2+K5*3+L5*4)/26</f>
        <v>85.57692307692308</v>
      </c>
    </row>
    <row r="6" spans="1:13" s="2" customFormat="1">
      <c r="A6" s="4"/>
      <c r="B6" s="10" t="s">
        <v>2</v>
      </c>
      <c r="C6" s="10">
        <v>5</v>
      </c>
      <c r="D6" s="8" t="s">
        <v>36</v>
      </c>
      <c r="E6" s="8" t="s">
        <v>36</v>
      </c>
      <c r="F6" s="8" t="s">
        <v>31</v>
      </c>
      <c r="G6" s="8" t="s">
        <v>25</v>
      </c>
      <c r="H6" s="8" t="s">
        <v>32</v>
      </c>
      <c r="I6" s="8" t="s">
        <v>434</v>
      </c>
      <c r="J6" s="8" t="s">
        <v>435</v>
      </c>
      <c r="K6" s="8">
        <v>87</v>
      </c>
      <c r="L6" s="8">
        <v>79</v>
      </c>
      <c r="M6" s="50">
        <f>(D6*3+E6*3+F6*2+G6*3+H6*3+I6*3+J6*2+K6*3+L6*4)/26</f>
        <v>85.269230769230774</v>
      </c>
    </row>
    <row r="7" spans="1:13" s="2" customFormat="1">
      <c r="A7" s="4"/>
      <c r="B7" s="10" t="s">
        <v>12</v>
      </c>
      <c r="C7" s="10">
        <v>6</v>
      </c>
      <c r="D7" s="8" t="s">
        <v>27</v>
      </c>
      <c r="E7" s="8" t="s">
        <v>27</v>
      </c>
      <c r="F7" s="8" t="s">
        <v>36</v>
      </c>
      <c r="G7" s="8" t="s">
        <v>39</v>
      </c>
      <c r="H7" s="8" t="s">
        <v>32</v>
      </c>
      <c r="I7" s="8" t="s">
        <v>432</v>
      </c>
      <c r="J7" s="8" t="s">
        <v>435</v>
      </c>
      <c r="K7" s="8">
        <v>86</v>
      </c>
      <c r="L7" s="8">
        <v>82</v>
      </c>
      <c r="M7" s="50">
        <f>(D7*3+E7*3+F7*2+G7*3+H7*3+I7*3+J7*2+K7*3+L7*4)/26</f>
        <v>85.192307692307693</v>
      </c>
    </row>
    <row r="8" spans="1:13" s="2" customFormat="1">
      <c r="A8" s="4"/>
      <c r="B8" s="10" t="s">
        <v>9</v>
      </c>
      <c r="C8" s="10">
        <v>7</v>
      </c>
      <c r="D8" s="8" t="s">
        <v>30</v>
      </c>
      <c r="E8" s="8" t="s">
        <v>36</v>
      </c>
      <c r="F8" s="8" t="s">
        <v>86</v>
      </c>
      <c r="G8" s="8" t="s">
        <v>29</v>
      </c>
      <c r="H8" s="8" t="s">
        <v>32</v>
      </c>
      <c r="I8" s="8" t="s">
        <v>440</v>
      </c>
      <c r="J8" s="8" t="s">
        <v>440</v>
      </c>
      <c r="K8" s="8">
        <v>80</v>
      </c>
      <c r="L8" s="8">
        <v>88</v>
      </c>
      <c r="M8" s="50">
        <f>(D8*3+E8*3+F8*2+G8*3+H8*3+I8*3+J8*2+K8*3+L8*4)/26</f>
        <v>84.92307692307692</v>
      </c>
    </row>
    <row r="9" spans="1:13" s="2" customFormat="1">
      <c r="A9" s="4"/>
      <c r="B9" s="10" t="s">
        <v>10</v>
      </c>
      <c r="C9" s="10">
        <v>8</v>
      </c>
      <c r="D9" s="8" t="s">
        <v>35</v>
      </c>
      <c r="E9" s="8" t="s">
        <v>33</v>
      </c>
      <c r="F9" s="8" t="s">
        <v>33</v>
      </c>
      <c r="G9" s="8" t="s">
        <v>34</v>
      </c>
      <c r="H9" s="8" t="s">
        <v>28</v>
      </c>
      <c r="I9" s="8" t="s">
        <v>435</v>
      </c>
      <c r="J9" s="8" t="s">
        <v>435</v>
      </c>
      <c r="K9" s="8">
        <v>84</v>
      </c>
      <c r="L9" s="8">
        <v>80</v>
      </c>
      <c r="M9" s="50">
        <f>(D9*3+E9*3+F9*2+G9*3+H9*3+I9*3+J9*2+K9*3+L9*4)/26</f>
        <v>84.730769230769226</v>
      </c>
    </row>
    <row r="10" spans="1:13" s="2" customFormat="1">
      <c r="A10" s="4"/>
      <c r="B10" s="10" t="s">
        <v>4</v>
      </c>
      <c r="C10" s="10">
        <v>9</v>
      </c>
      <c r="D10" s="8" t="s">
        <v>36</v>
      </c>
      <c r="E10" s="8" t="s">
        <v>33</v>
      </c>
      <c r="F10" s="8" t="s">
        <v>83</v>
      </c>
      <c r="G10" s="8" t="s">
        <v>29</v>
      </c>
      <c r="H10" s="8" t="s">
        <v>28</v>
      </c>
      <c r="I10" s="8">
        <v>86</v>
      </c>
      <c r="J10" s="8">
        <v>83</v>
      </c>
      <c r="K10" s="8">
        <v>84</v>
      </c>
      <c r="L10" s="8">
        <v>81</v>
      </c>
      <c r="M10" s="50">
        <f>(D10*3+E10*3+F10*2+G10*3+H10*3+I10*3+J10*2+K10*3+L10*4)/26</f>
        <v>84.15384615384616</v>
      </c>
    </row>
    <row r="11" spans="1:13" s="2" customFormat="1">
      <c r="A11" s="4"/>
      <c r="B11" s="10">
        <v>1201212572</v>
      </c>
      <c r="C11" s="10">
        <v>10</v>
      </c>
      <c r="D11" s="8" t="s">
        <v>27</v>
      </c>
      <c r="E11" s="8" t="s">
        <v>27</v>
      </c>
      <c r="F11" s="8" t="s">
        <v>27</v>
      </c>
      <c r="G11" s="8" t="s">
        <v>32</v>
      </c>
      <c r="H11" s="8" t="s">
        <v>35</v>
      </c>
      <c r="I11" s="8" t="s">
        <v>440</v>
      </c>
      <c r="J11" s="8" t="s">
        <v>440</v>
      </c>
      <c r="K11" s="8">
        <v>84</v>
      </c>
      <c r="L11" s="8">
        <v>83</v>
      </c>
      <c r="M11" s="50">
        <f>(D11*3+E11*3+F11*2+G11*3+H11*3+I11*3+J11*2+K11*3+L11*4)/26</f>
        <v>83.92307692307692</v>
      </c>
    </row>
    <row r="12" spans="1:13" s="2" customFormat="1">
      <c r="A12" s="4"/>
      <c r="B12" s="10" t="s">
        <v>5</v>
      </c>
      <c r="C12" s="10">
        <v>11</v>
      </c>
      <c r="D12" s="8" t="s">
        <v>36</v>
      </c>
      <c r="E12" s="8" t="s">
        <v>36</v>
      </c>
      <c r="F12" s="8" t="s">
        <v>38</v>
      </c>
      <c r="G12" s="8" t="s">
        <v>29</v>
      </c>
      <c r="H12" s="8" t="s">
        <v>33</v>
      </c>
      <c r="I12" s="8" t="s">
        <v>432</v>
      </c>
      <c r="J12" s="8" t="s">
        <v>436</v>
      </c>
      <c r="K12" s="8">
        <v>85</v>
      </c>
      <c r="L12" s="8">
        <v>79</v>
      </c>
      <c r="M12" s="50">
        <f>(D12*3+E12*3+F12*2+G12*3+H12*3+I12*3+J12*2+K12*3+L12*4)/26</f>
        <v>83.5</v>
      </c>
    </row>
    <row r="13" spans="1:13" s="2" customFormat="1">
      <c r="A13" s="4"/>
      <c r="B13" s="10" t="s">
        <v>13</v>
      </c>
      <c r="C13" s="10">
        <v>12</v>
      </c>
      <c r="D13" s="8" t="s">
        <v>27</v>
      </c>
      <c r="E13" s="8" t="s">
        <v>27</v>
      </c>
      <c r="F13" s="8" t="s">
        <v>83</v>
      </c>
      <c r="G13" s="8" t="s">
        <v>30</v>
      </c>
      <c r="H13" s="8" t="s">
        <v>30</v>
      </c>
      <c r="I13" s="8" t="s">
        <v>437</v>
      </c>
      <c r="J13" s="8">
        <v>83</v>
      </c>
      <c r="K13" s="8">
        <v>80</v>
      </c>
      <c r="L13" s="8">
        <v>88</v>
      </c>
      <c r="M13" s="50">
        <f>(D13*3+E13*3+F13*2+G13*3+H13*3+I13*3+J13*2+K13*3+L13*4)/26</f>
        <v>83.15384615384616</v>
      </c>
    </row>
    <row r="14" spans="1:13" s="2" customFormat="1">
      <c r="A14" s="4"/>
      <c r="B14" s="10" t="s">
        <v>11</v>
      </c>
      <c r="C14" s="10">
        <v>13</v>
      </c>
      <c r="D14" s="8" t="s">
        <v>36</v>
      </c>
      <c r="E14" s="8" t="s">
        <v>36</v>
      </c>
      <c r="F14" s="8" t="s">
        <v>86</v>
      </c>
      <c r="G14" s="8" t="s">
        <v>29</v>
      </c>
      <c r="H14" s="8" t="s">
        <v>35</v>
      </c>
      <c r="I14" s="8" t="s">
        <v>438</v>
      </c>
      <c r="J14" s="8">
        <v>84</v>
      </c>
      <c r="K14" s="8">
        <v>80</v>
      </c>
      <c r="L14" s="8">
        <v>77</v>
      </c>
      <c r="M14" s="50">
        <f>(D14*3+E14*3+F14*2+G14*3+H14*3+I14*3+J14*2+K14*3+L14*4)/26</f>
        <v>83.115384615384613</v>
      </c>
    </row>
    <row r="15" spans="1:13" s="2" customFormat="1">
      <c r="A15" s="4"/>
      <c r="B15" s="10" t="s">
        <v>15</v>
      </c>
      <c r="C15" s="10">
        <v>14</v>
      </c>
      <c r="D15" s="8" t="s">
        <v>31</v>
      </c>
      <c r="E15" s="8" t="s">
        <v>27</v>
      </c>
      <c r="F15" s="8" t="s">
        <v>83</v>
      </c>
      <c r="G15" s="8" t="s">
        <v>32</v>
      </c>
      <c r="H15" s="8" t="s">
        <v>32</v>
      </c>
      <c r="I15" s="8" t="s">
        <v>433</v>
      </c>
      <c r="J15" s="8">
        <v>83</v>
      </c>
      <c r="K15" s="8">
        <v>80</v>
      </c>
      <c r="L15" s="8">
        <v>80</v>
      </c>
      <c r="M15" s="50">
        <f>(D15*3+E15*3+F15*2+G15*3+H15*3+I15*3+J15*2+K15*3+L15*4)/26</f>
        <v>82.615384615384613</v>
      </c>
    </row>
    <row r="16" spans="1:13" s="2" customFormat="1">
      <c r="A16" s="4"/>
      <c r="B16" s="10" t="s">
        <v>3</v>
      </c>
      <c r="C16" s="10">
        <v>15</v>
      </c>
      <c r="D16" s="8" t="s">
        <v>33</v>
      </c>
      <c r="E16" s="8" t="s">
        <v>30</v>
      </c>
      <c r="F16" s="8" t="s">
        <v>38</v>
      </c>
      <c r="G16" s="8" t="s">
        <v>30</v>
      </c>
      <c r="H16" s="8" t="s">
        <v>30</v>
      </c>
      <c r="I16" s="8" t="s">
        <v>432</v>
      </c>
      <c r="J16" s="8">
        <v>78</v>
      </c>
      <c r="K16" s="8">
        <v>82</v>
      </c>
      <c r="L16" s="8">
        <v>77</v>
      </c>
      <c r="M16" s="50">
        <f>(D16*3+E16*3+F16*2+G16*3+H16*3+I16*3+J16*2+K16*3+L16*4)/26</f>
        <v>82.5</v>
      </c>
    </row>
    <row r="17" spans="1:13" s="2" customFormat="1">
      <c r="A17" s="4"/>
      <c r="B17" s="10" t="s">
        <v>8</v>
      </c>
      <c r="C17" s="10">
        <v>16</v>
      </c>
      <c r="D17" s="8" t="s">
        <v>27</v>
      </c>
      <c r="E17" s="8" t="s">
        <v>27</v>
      </c>
      <c r="F17" s="8" t="s">
        <v>85</v>
      </c>
      <c r="G17" s="8" t="s">
        <v>29</v>
      </c>
      <c r="H17" s="8" t="s">
        <v>32</v>
      </c>
      <c r="I17" s="8" t="s">
        <v>436</v>
      </c>
      <c r="J17" s="8">
        <v>80</v>
      </c>
      <c r="K17" s="8">
        <v>84</v>
      </c>
      <c r="L17" s="8">
        <v>76</v>
      </c>
      <c r="M17" s="50">
        <f>(D17*3+E17*3+F17*2+G17*3+H17*3+I17*3+J17*2+K17*3+L17*4)/26</f>
        <v>82.269230769230774</v>
      </c>
    </row>
    <row r="18" spans="1:13" s="2" customFormat="1">
      <c r="A18" s="4"/>
      <c r="B18" s="10" t="s">
        <v>7</v>
      </c>
      <c r="C18" s="10">
        <v>17</v>
      </c>
      <c r="D18" s="8" t="s">
        <v>27</v>
      </c>
      <c r="E18" s="8" t="s">
        <v>27</v>
      </c>
      <c r="F18" s="8" t="s">
        <v>38</v>
      </c>
      <c r="G18" s="8" t="s">
        <v>35</v>
      </c>
      <c r="H18" s="8" t="s">
        <v>30</v>
      </c>
      <c r="I18" s="8" t="s">
        <v>438</v>
      </c>
      <c r="J18" s="8" t="s">
        <v>439</v>
      </c>
      <c r="K18" s="8">
        <v>80</v>
      </c>
      <c r="L18" s="8">
        <v>80</v>
      </c>
      <c r="M18" s="50">
        <f>(D18*3+E18*3+F18*2+G18*3+H18*3+I18*3+J18*2+K18*3+L18*4)/26</f>
        <v>81.92307692307692</v>
      </c>
    </row>
    <row r="19" spans="1:13" s="2" customFormat="1">
      <c r="A19" s="4"/>
      <c r="B19" s="10" t="s">
        <v>14</v>
      </c>
      <c r="C19" s="10">
        <v>18</v>
      </c>
      <c r="D19" s="8" t="s">
        <v>36</v>
      </c>
      <c r="E19" s="8" t="s">
        <v>33</v>
      </c>
      <c r="F19" s="8" t="s">
        <v>85</v>
      </c>
      <c r="G19" s="8" t="s">
        <v>29</v>
      </c>
      <c r="H19" s="8" t="s">
        <v>32</v>
      </c>
      <c r="I19" s="8" t="s">
        <v>439</v>
      </c>
      <c r="J19" s="8" t="s">
        <v>433</v>
      </c>
      <c r="K19" s="8">
        <v>85</v>
      </c>
      <c r="L19" s="8">
        <v>76</v>
      </c>
      <c r="M19" s="50">
        <f>(D19*3+E19*3+F19*2+G19*3+H19*3+I19*3+J19*2+K19*3+L19*4)/26</f>
        <v>81.92307692307692</v>
      </c>
    </row>
    <row r="20" spans="1:13" s="2" customFormat="1">
      <c r="A20" s="4"/>
      <c r="B20" s="10" t="s">
        <v>6</v>
      </c>
      <c r="C20" s="10">
        <v>19</v>
      </c>
      <c r="D20" s="8" t="s">
        <v>36</v>
      </c>
      <c r="E20" s="8" t="s">
        <v>36</v>
      </c>
      <c r="F20" s="8" t="s">
        <v>32</v>
      </c>
      <c r="G20" s="8" t="s">
        <v>26</v>
      </c>
      <c r="H20" s="8" t="s">
        <v>35</v>
      </c>
      <c r="I20" s="8" t="s">
        <v>433</v>
      </c>
      <c r="J20" s="8" t="s">
        <v>437</v>
      </c>
      <c r="K20" s="8"/>
      <c r="L20" s="8">
        <v>80</v>
      </c>
      <c r="M20" s="50">
        <f>(D20*3+E20*3+F20*2+G20*3+H20*3+I20*3+J20*2+L20*4)/23*0.9</f>
        <v>75.834782608695647</v>
      </c>
    </row>
    <row r="21" spans="1:13" s="2" customFormat="1">
      <c r="A21" s="4"/>
      <c r="B21" s="10" t="s">
        <v>1</v>
      </c>
      <c r="C21" s="10">
        <v>20</v>
      </c>
      <c r="D21" s="8" t="s">
        <v>27</v>
      </c>
      <c r="E21" s="8">
        <v>84</v>
      </c>
      <c r="F21" s="8" t="s">
        <v>36</v>
      </c>
      <c r="G21" s="8" t="s">
        <v>26</v>
      </c>
      <c r="H21" s="8" t="s">
        <v>30</v>
      </c>
      <c r="I21" s="8" t="s">
        <v>432</v>
      </c>
      <c r="J21" s="8" t="s">
        <v>433</v>
      </c>
      <c r="K21" s="8"/>
      <c r="L21" s="8">
        <v>79</v>
      </c>
      <c r="M21" s="50">
        <f>(D21*3+E21*3+F21*2+G21*3+H21*3+I21*3+J21*2+L21*4)/23*0.9</f>
        <v>75.600000000000009</v>
      </c>
    </row>
  </sheetData>
  <sortState ref="A2:M21">
    <sortCondition descending="1" ref="M1"/>
  </sortState>
  <phoneticPr fontId="1" type="noConversion"/>
  <pageMargins left="0.7" right="0.7" top="0.75" bottom="0.75" header="0.3" footer="0.3"/>
  <pageSetup paperSize="0" orientation="portrait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L13"/>
  <sheetViews>
    <sheetView workbookViewId="0">
      <selection activeCell="B10" sqref="B10"/>
    </sheetView>
  </sheetViews>
  <sheetFormatPr defaultRowHeight="13.5"/>
  <cols>
    <col min="1" max="1" width="9" style="9"/>
    <col min="2" max="2" width="11.625" bestFit="1" customWidth="1"/>
    <col min="5" max="5" width="10.5" customWidth="1"/>
    <col min="9" max="9" width="10.25" customWidth="1"/>
    <col min="11" max="11" width="11.375" customWidth="1"/>
    <col min="12" max="12" width="10.5" customWidth="1"/>
  </cols>
  <sheetData>
    <row r="1" spans="1:12" s="2" customFormat="1" ht="40.5">
      <c r="A1" s="9" t="s">
        <v>19</v>
      </c>
      <c r="B1" s="6" t="s">
        <v>42</v>
      </c>
      <c r="C1" s="7" t="s">
        <v>43</v>
      </c>
      <c r="D1" s="7" t="s">
        <v>44</v>
      </c>
      <c r="E1" s="7" t="s">
        <v>45</v>
      </c>
      <c r="F1" s="7" t="s">
        <v>46</v>
      </c>
      <c r="G1" s="7" t="s">
        <v>47</v>
      </c>
      <c r="H1" s="7" t="s">
        <v>48</v>
      </c>
      <c r="I1" s="7" t="s">
        <v>49</v>
      </c>
      <c r="J1" s="7" t="s">
        <v>50</v>
      </c>
      <c r="K1" s="7" t="s">
        <v>80</v>
      </c>
      <c r="L1" s="5" t="s">
        <v>82</v>
      </c>
    </row>
    <row r="2" spans="1:12" s="2" customFormat="1">
      <c r="A2" s="10">
        <v>1</v>
      </c>
      <c r="B2" s="8" t="s">
        <v>79</v>
      </c>
      <c r="C2" s="8" t="s">
        <v>60</v>
      </c>
      <c r="D2" s="8" t="s">
        <v>60</v>
      </c>
      <c r="E2" s="8" t="s">
        <v>64</v>
      </c>
      <c r="F2" s="8" t="s">
        <v>57</v>
      </c>
      <c r="G2" s="8" t="s">
        <v>56</v>
      </c>
      <c r="H2" s="8" t="s">
        <v>56</v>
      </c>
      <c r="I2" s="8" t="s">
        <v>64</v>
      </c>
      <c r="J2" s="8">
        <v>87</v>
      </c>
      <c r="K2" s="8">
        <v>86</v>
      </c>
      <c r="L2" s="21">
        <f t="shared" ref="L2:L13" si="0">(C2*2+D2*3+E2*3+F2*3+G2*3+H2*3+I2*3+J2*2+K2*3)/25</f>
        <v>87.32</v>
      </c>
    </row>
    <row r="3" spans="1:12" s="2" customFormat="1">
      <c r="A3" s="10">
        <v>2</v>
      </c>
      <c r="B3" s="8" t="s">
        <v>76</v>
      </c>
      <c r="C3" s="8" t="s">
        <v>60</v>
      </c>
      <c r="D3" s="8" t="s">
        <v>64</v>
      </c>
      <c r="E3" s="8" t="s">
        <v>59</v>
      </c>
      <c r="F3" s="8" t="s">
        <v>59</v>
      </c>
      <c r="G3" s="8" t="s">
        <v>64</v>
      </c>
      <c r="H3" s="8" t="s">
        <v>56</v>
      </c>
      <c r="I3" s="8" t="s">
        <v>56</v>
      </c>
      <c r="J3" s="8" t="s">
        <v>77</v>
      </c>
      <c r="K3" s="8">
        <v>88</v>
      </c>
      <c r="L3" s="21">
        <f t="shared" si="0"/>
        <v>86.96</v>
      </c>
    </row>
    <row r="4" spans="1:12" s="2" customFormat="1">
      <c r="A4" s="10">
        <v>3</v>
      </c>
      <c r="B4" s="8" t="s">
        <v>69</v>
      </c>
      <c r="C4" s="8" t="s">
        <v>70</v>
      </c>
      <c r="D4" s="8" t="s">
        <v>52</v>
      </c>
      <c r="E4" s="8" t="s">
        <v>55</v>
      </c>
      <c r="F4" s="8" t="s">
        <v>62</v>
      </c>
      <c r="G4" s="8" t="s">
        <v>64</v>
      </c>
      <c r="H4" s="8" t="s">
        <v>60</v>
      </c>
      <c r="I4" s="8" t="s">
        <v>57</v>
      </c>
      <c r="J4" s="8">
        <v>80</v>
      </c>
      <c r="K4" s="8">
        <v>80</v>
      </c>
      <c r="L4" s="21">
        <f t="shared" si="0"/>
        <v>86.08</v>
      </c>
    </row>
    <row r="5" spans="1:12" s="2" customFormat="1">
      <c r="A5" s="10">
        <v>4</v>
      </c>
      <c r="B5" s="8" t="s">
        <v>78</v>
      </c>
      <c r="C5" s="8" t="s">
        <v>60</v>
      </c>
      <c r="D5" s="8" t="s">
        <v>70</v>
      </c>
      <c r="E5" s="8" t="s">
        <v>54</v>
      </c>
      <c r="F5" s="8" t="s">
        <v>57</v>
      </c>
      <c r="G5" s="8" t="s">
        <v>55</v>
      </c>
      <c r="H5" s="8" t="s">
        <v>63</v>
      </c>
      <c r="I5" s="8" t="s">
        <v>57</v>
      </c>
      <c r="J5" s="8" t="s">
        <v>66</v>
      </c>
      <c r="K5" s="8">
        <v>82</v>
      </c>
      <c r="L5" s="21">
        <f t="shared" si="0"/>
        <v>86.04</v>
      </c>
    </row>
    <row r="6" spans="1:12" s="2" customFormat="1">
      <c r="A6" s="10">
        <v>5</v>
      </c>
      <c r="B6" s="8" t="s">
        <v>51</v>
      </c>
      <c r="C6" s="8" t="s">
        <v>52</v>
      </c>
      <c r="D6" s="8" t="s">
        <v>53</v>
      </c>
      <c r="E6" s="8" t="s">
        <v>54</v>
      </c>
      <c r="F6" s="8" t="s">
        <v>54</v>
      </c>
      <c r="G6" s="8" t="s">
        <v>55</v>
      </c>
      <c r="H6" s="8" t="s">
        <v>56</v>
      </c>
      <c r="I6" s="8" t="s">
        <v>57</v>
      </c>
      <c r="J6" s="8">
        <v>82</v>
      </c>
      <c r="K6" s="8">
        <v>82</v>
      </c>
      <c r="L6" s="21">
        <f t="shared" si="0"/>
        <v>85.8</v>
      </c>
    </row>
    <row r="7" spans="1:12" s="2" customFormat="1">
      <c r="A7" s="10">
        <v>6</v>
      </c>
      <c r="B7" s="8" t="s">
        <v>73</v>
      </c>
      <c r="C7" s="8" t="s">
        <v>60</v>
      </c>
      <c r="D7" s="8" t="s">
        <v>60</v>
      </c>
      <c r="E7" s="8" t="s">
        <v>66</v>
      </c>
      <c r="F7" s="8" t="s">
        <v>62</v>
      </c>
      <c r="G7" s="8" t="s">
        <v>64</v>
      </c>
      <c r="H7" s="8" t="s">
        <v>56</v>
      </c>
      <c r="I7" s="8" t="s">
        <v>64</v>
      </c>
      <c r="J7" s="8" t="s">
        <v>59</v>
      </c>
      <c r="K7" s="8">
        <v>85</v>
      </c>
      <c r="L7" s="21">
        <f t="shared" si="0"/>
        <v>85.76</v>
      </c>
    </row>
    <row r="8" spans="1:12" s="2" customFormat="1">
      <c r="A8" s="10">
        <v>7</v>
      </c>
      <c r="B8" s="8" t="s">
        <v>65</v>
      </c>
      <c r="C8" s="8" t="s">
        <v>56</v>
      </c>
      <c r="D8" s="8" t="s">
        <v>63</v>
      </c>
      <c r="E8" s="8" t="s">
        <v>59</v>
      </c>
      <c r="F8" s="8" t="s">
        <v>66</v>
      </c>
      <c r="G8" s="8" t="s">
        <v>55</v>
      </c>
      <c r="H8" s="8" t="s">
        <v>56</v>
      </c>
      <c r="I8" s="8" t="s">
        <v>55</v>
      </c>
      <c r="J8" s="8" t="s">
        <v>67</v>
      </c>
      <c r="K8" s="8">
        <v>87</v>
      </c>
      <c r="L8" s="21">
        <f t="shared" si="0"/>
        <v>85.68</v>
      </c>
    </row>
    <row r="9" spans="1:12" s="2" customFormat="1">
      <c r="A9" s="10">
        <v>8</v>
      </c>
      <c r="B9" s="8" t="s">
        <v>61</v>
      </c>
      <c r="C9" s="8" t="s">
        <v>52</v>
      </c>
      <c r="D9" s="8" t="s">
        <v>53</v>
      </c>
      <c r="E9" s="8" t="s">
        <v>62</v>
      </c>
      <c r="F9" s="8" t="s">
        <v>62</v>
      </c>
      <c r="G9" s="8" t="s">
        <v>57</v>
      </c>
      <c r="H9" s="8" t="s">
        <v>63</v>
      </c>
      <c r="I9" s="8" t="s">
        <v>64</v>
      </c>
      <c r="J9" s="8">
        <v>80</v>
      </c>
      <c r="K9" s="8">
        <v>80</v>
      </c>
      <c r="L9" s="21">
        <f t="shared" si="0"/>
        <v>85.64</v>
      </c>
    </row>
    <row r="10" spans="1:12" s="2" customFormat="1">
      <c r="A10" s="10">
        <v>9</v>
      </c>
      <c r="B10" s="8" t="s">
        <v>71</v>
      </c>
      <c r="C10" s="8" t="s">
        <v>60</v>
      </c>
      <c r="D10" s="8" t="s">
        <v>66</v>
      </c>
      <c r="E10" s="8" t="s">
        <v>57</v>
      </c>
      <c r="F10" s="8" t="s">
        <v>64</v>
      </c>
      <c r="G10" s="8" t="s">
        <v>56</v>
      </c>
      <c r="H10" s="8" t="s">
        <v>56</v>
      </c>
      <c r="I10" s="8" t="s">
        <v>57</v>
      </c>
      <c r="J10" s="8">
        <v>77</v>
      </c>
      <c r="K10" s="8">
        <v>84</v>
      </c>
      <c r="L10" s="21">
        <f t="shared" si="0"/>
        <v>85.56</v>
      </c>
    </row>
    <row r="11" spans="1:12" s="2" customFormat="1">
      <c r="A11" s="10">
        <v>10</v>
      </c>
      <c r="B11" s="8" t="s">
        <v>74</v>
      </c>
      <c r="C11" s="8" t="s">
        <v>52</v>
      </c>
      <c r="D11" s="8" t="s">
        <v>68</v>
      </c>
      <c r="E11" s="8" t="s">
        <v>62</v>
      </c>
      <c r="F11" s="8" t="s">
        <v>66</v>
      </c>
      <c r="G11" s="8" t="s">
        <v>56</v>
      </c>
      <c r="H11" s="8" t="s">
        <v>70</v>
      </c>
      <c r="I11" s="8" t="s">
        <v>57</v>
      </c>
      <c r="J11" s="8" t="s">
        <v>75</v>
      </c>
      <c r="K11" s="8">
        <v>86</v>
      </c>
      <c r="L11" s="21">
        <f t="shared" si="0"/>
        <v>85.56</v>
      </c>
    </row>
    <row r="12" spans="1:12" s="2" customFormat="1">
      <c r="A12" s="10">
        <v>11</v>
      </c>
      <c r="B12" s="8" t="s">
        <v>58</v>
      </c>
      <c r="C12" s="8" t="s">
        <v>56</v>
      </c>
      <c r="D12" s="8" t="s">
        <v>55</v>
      </c>
      <c r="E12" s="8" t="s">
        <v>59</v>
      </c>
      <c r="F12" s="8" t="s">
        <v>59</v>
      </c>
      <c r="G12" s="8" t="s">
        <v>60</v>
      </c>
      <c r="H12" s="8" t="s">
        <v>56</v>
      </c>
      <c r="I12" s="8" t="s">
        <v>60</v>
      </c>
      <c r="J12" s="8">
        <v>84</v>
      </c>
      <c r="K12" s="8">
        <v>80</v>
      </c>
      <c r="L12" s="21">
        <f t="shared" si="0"/>
        <v>85.32</v>
      </c>
    </row>
    <row r="13" spans="1:12" s="2" customFormat="1">
      <c r="A13" s="10">
        <v>12</v>
      </c>
      <c r="B13" s="8" t="s">
        <v>72</v>
      </c>
      <c r="C13" s="8" t="s">
        <v>52</v>
      </c>
      <c r="D13" s="8" t="s">
        <v>54</v>
      </c>
      <c r="E13" s="8" t="s">
        <v>54</v>
      </c>
      <c r="F13" s="8" t="s">
        <v>66</v>
      </c>
      <c r="G13" s="8" t="s">
        <v>57</v>
      </c>
      <c r="H13" s="8" t="s">
        <v>53</v>
      </c>
      <c r="I13" s="8" t="s">
        <v>62</v>
      </c>
      <c r="J13" s="8">
        <v>79</v>
      </c>
      <c r="K13" s="8">
        <v>84</v>
      </c>
      <c r="L13" s="21">
        <f t="shared" si="0"/>
        <v>84.6</v>
      </c>
    </row>
  </sheetData>
  <sortState ref="A2:L13">
    <sortCondition descending="1" ref="L1"/>
  </sortState>
  <phoneticPr fontId="1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V35"/>
  <sheetViews>
    <sheetView workbookViewId="0">
      <selection activeCell="C1" sqref="C1"/>
    </sheetView>
  </sheetViews>
  <sheetFormatPr defaultRowHeight="13.5"/>
  <cols>
    <col min="2" max="2" width="11.625" bestFit="1" customWidth="1"/>
    <col min="3" max="3" width="10" bestFit="1" customWidth="1"/>
    <col min="4" max="4" width="14.125" bestFit="1" customWidth="1"/>
    <col min="5" max="5" width="10" bestFit="1" customWidth="1"/>
    <col min="6" max="6" width="16.25" bestFit="1" customWidth="1"/>
    <col min="7" max="7" width="12.875" customWidth="1"/>
    <col min="8" max="8" width="16.875" customWidth="1"/>
    <col min="9" max="9" width="12.75" customWidth="1"/>
    <col min="10" max="10" width="9.5" style="26" bestFit="1" customWidth="1"/>
  </cols>
  <sheetData>
    <row r="1" spans="1:152" s="15" customFormat="1" ht="42.75" customHeight="1">
      <c r="A1" s="33" t="s">
        <v>81</v>
      </c>
      <c r="B1" s="16" t="s">
        <v>24</v>
      </c>
      <c r="C1" s="16" t="s">
        <v>181</v>
      </c>
      <c r="D1" s="16" t="s">
        <v>127</v>
      </c>
      <c r="E1" s="16" t="s">
        <v>129</v>
      </c>
      <c r="F1" s="16" t="s">
        <v>182</v>
      </c>
      <c r="G1" s="16" t="s">
        <v>183</v>
      </c>
      <c r="H1" s="16" t="s">
        <v>184</v>
      </c>
      <c r="I1" s="16" t="s">
        <v>130</v>
      </c>
      <c r="J1" s="16" t="s">
        <v>185</v>
      </c>
      <c r="K1" s="3"/>
      <c r="L1" s="3"/>
      <c r="M1" s="3"/>
      <c r="N1" s="3"/>
      <c r="O1" s="3"/>
      <c r="P1" s="3"/>
      <c r="Q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L1" s="3"/>
      <c r="AM1" s="3"/>
      <c r="AN1" s="3"/>
      <c r="AO1" s="3"/>
      <c r="AP1" s="3"/>
      <c r="AQ1" s="3"/>
      <c r="AR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N1" s="3"/>
      <c r="BO1" s="3"/>
      <c r="BP1" s="27"/>
      <c r="BQ1" s="27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</row>
    <row r="2" spans="1:152" s="2" customFormat="1">
      <c r="A2" s="4">
        <v>1</v>
      </c>
      <c r="B2" s="8" t="s">
        <v>186</v>
      </c>
      <c r="C2" s="8" t="s">
        <v>26</v>
      </c>
      <c r="D2" s="8" t="s">
        <v>29</v>
      </c>
      <c r="E2" s="8" t="s">
        <v>41</v>
      </c>
      <c r="F2" s="8" t="s">
        <v>35</v>
      </c>
      <c r="G2" s="8" t="s">
        <v>26</v>
      </c>
      <c r="H2" s="8">
        <v>86</v>
      </c>
      <c r="I2" s="8">
        <v>86</v>
      </c>
      <c r="J2" s="32">
        <f t="shared" ref="J2:J34" si="0">(C2*3+D2*3+E2*3+F2*2+G2*2+H2*4+I2*3)/20</f>
        <v>89.35</v>
      </c>
      <c r="K2" s="1"/>
      <c r="L2" s="1"/>
      <c r="M2" s="1"/>
      <c r="N2" s="1"/>
      <c r="O2" s="1"/>
      <c r="P2" s="1"/>
      <c r="Q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L2" s="1"/>
      <c r="AM2" s="1"/>
      <c r="AN2" s="1"/>
      <c r="AO2" s="1"/>
      <c r="AP2" s="1"/>
      <c r="AQ2" s="1"/>
      <c r="AR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</row>
    <row r="3" spans="1:152" s="2" customFormat="1">
      <c r="A3" s="4">
        <v>2</v>
      </c>
      <c r="B3" s="8" t="s">
        <v>187</v>
      </c>
      <c r="C3" s="8" t="s">
        <v>32</v>
      </c>
      <c r="D3" s="8" t="s">
        <v>34</v>
      </c>
      <c r="E3" s="8" t="s">
        <v>96</v>
      </c>
      <c r="F3" s="8" t="s">
        <v>28</v>
      </c>
      <c r="G3" s="8" t="s">
        <v>26</v>
      </c>
      <c r="H3" s="8">
        <v>81</v>
      </c>
      <c r="I3" s="8">
        <v>83</v>
      </c>
      <c r="J3" s="32">
        <f t="shared" si="0"/>
        <v>87.1</v>
      </c>
      <c r="K3" s="1"/>
      <c r="L3" s="1"/>
      <c r="M3" s="1"/>
      <c r="N3" s="1"/>
      <c r="O3" s="1"/>
      <c r="P3" s="1"/>
      <c r="Q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L3" s="1"/>
      <c r="AM3" s="1"/>
      <c r="AN3" s="1"/>
      <c r="AO3" s="1"/>
      <c r="AP3" s="1"/>
      <c r="AQ3" s="1"/>
      <c r="AR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</row>
    <row r="4" spans="1:152" s="2" customFormat="1">
      <c r="A4" s="4">
        <v>3</v>
      </c>
      <c r="B4" s="8" t="s">
        <v>188</v>
      </c>
      <c r="C4" s="8" t="s">
        <v>39</v>
      </c>
      <c r="D4" s="8" t="s">
        <v>35</v>
      </c>
      <c r="E4" s="8" t="s">
        <v>30</v>
      </c>
      <c r="F4" s="8" t="s">
        <v>25</v>
      </c>
      <c r="G4" s="8" t="s">
        <v>39</v>
      </c>
      <c r="H4" s="8">
        <v>83</v>
      </c>
      <c r="I4" s="8">
        <v>79</v>
      </c>
      <c r="J4" s="32">
        <f t="shared" si="0"/>
        <v>86.55</v>
      </c>
      <c r="K4" s="1"/>
      <c r="L4" s="1"/>
      <c r="M4" s="1"/>
      <c r="N4" s="1"/>
      <c r="O4" s="1"/>
      <c r="P4" s="1"/>
      <c r="Q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L4" s="1"/>
      <c r="AM4" s="1"/>
      <c r="AN4" s="1"/>
      <c r="AO4" s="1"/>
      <c r="AP4" s="1"/>
      <c r="AQ4" s="1"/>
      <c r="AR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</row>
    <row r="5" spans="1:152" s="2" customFormat="1">
      <c r="A5" s="4">
        <v>4</v>
      </c>
      <c r="B5" s="8" t="s">
        <v>189</v>
      </c>
      <c r="C5" s="8" t="s">
        <v>26</v>
      </c>
      <c r="D5" s="8" t="s">
        <v>25</v>
      </c>
      <c r="E5" s="8" t="s">
        <v>32</v>
      </c>
      <c r="F5" s="8" t="s">
        <v>36</v>
      </c>
      <c r="G5" s="8" t="s">
        <v>25</v>
      </c>
      <c r="H5" s="8">
        <v>79</v>
      </c>
      <c r="I5" s="8">
        <v>83</v>
      </c>
      <c r="J5" s="32">
        <f t="shared" si="0"/>
        <v>86.4</v>
      </c>
      <c r="K5" s="1"/>
      <c r="L5" s="1"/>
      <c r="M5" s="1"/>
      <c r="N5" s="1"/>
      <c r="O5" s="1"/>
      <c r="P5" s="1"/>
      <c r="Q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L5" s="1"/>
      <c r="AM5" s="1"/>
      <c r="AN5" s="1"/>
      <c r="AO5" s="1"/>
      <c r="AP5" s="1"/>
      <c r="AQ5" s="1"/>
      <c r="AR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</row>
    <row r="6" spans="1:152" s="2" customFormat="1">
      <c r="A6" s="4">
        <v>5</v>
      </c>
      <c r="B6" s="8" t="s">
        <v>190</v>
      </c>
      <c r="C6" s="8" t="s">
        <v>32</v>
      </c>
      <c r="D6" s="8" t="s">
        <v>31</v>
      </c>
      <c r="E6" s="8" t="s">
        <v>29</v>
      </c>
      <c r="F6" s="8" t="s">
        <v>28</v>
      </c>
      <c r="G6" s="8" t="s">
        <v>26</v>
      </c>
      <c r="H6" s="8">
        <v>86</v>
      </c>
      <c r="I6" s="8">
        <v>82</v>
      </c>
      <c r="J6" s="32">
        <f t="shared" si="0"/>
        <v>86.15</v>
      </c>
      <c r="K6" s="1"/>
      <c r="L6" s="1"/>
      <c r="M6" s="1"/>
      <c r="N6" s="1"/>
      <c r="O6" s="1"/>
      <c r="P6" s="1"/>
      <c r="Q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L6" s="1"/>
      <c r="AM6" s="1"/>
      <c r="AN6" s="1"/>
      <c r="AO6" s="1"/>
      <c r="AP6" s="1"/>
      <c r="AQ6" s="1"/>
      <c r="AR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</row>
    <row r="7" spans="1:152" s="2" customFormat="1">
      <c r="A7" s="4">
        <v>6</v>
      </c>
      <c r="B7" s="8" t="s">
        <v>191</v>
      </c>
      <c r="C7" s="8" t="s">
        <v>29</v>
      </c>
      <c r="D7" s="8" t="s">
        <v>36</v>
      </c>
      <c r="E7" s="8" t="s">
        <v>25</v>
      </c>
      <c r="F7" s="8" t="s">
        <v>30</v>
      </c>
      <c r="G7" s="8" t="s">
        <v>25</v>
      </c>
      <c r="H7" s="8">
        <v>81</v>
      </c>
      <c r="I7" s="8">
        <v>83</v>
      </c>
      <c r="J7" s="32">
        <f t="shared" si="0"/>
        <v>86.1</v>
      </c>
      <c r="K7" s="1"/>
      <c r="L7" s="1"/>
      <c r="M7" s="1"/>
      <c r="N7" s="1"/>
      <c r="O7" s="1"/>
      <c r="P7" s="1"/>
      <c r="Q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L7" s="1"/>
      <c r="AM7" s="1"/>
      <c r="AN7" s="1"/>
      <c r="AO7" s="1"/>
      <c r="AP7" s="1"/>
      <c r="AQ7" s="1"/>
      <c r="AR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</row>
    <row r="8" spans="1:152" s="2" customFormat="1">
      <c r="A8" s="4">
        <v>7</v>
      </c>
      <c r="B8" s="8" t="s">
        <v>192</v>
      </c>
      <c r="C8" s="8" t="s">
        <v>32</v>
      </c>
      <c r="D8" s="8" t="s">
        <v>26</v>
      </c>
      <c r="E8" s="8" t="s">
        <v>28</v>
      </c>
      <c r="F8" s="8" t="s">
        <v>30</v>
      </c>
      <c r="G8" s="8" t="s">
        <v>25</v>
      </c>
      <c r="H8" s="8">
        <v>83</v>
      </c>
      <c r="I8" s="8">
        <v>79</v>
      </c>
      <c r="J8" s="32">
        <f t="shared" si="0"/>
        <v>86.05</v>
      </c>
      <c r="K8" s="1"/>
      <c r="L8" s="1"/>
      <c r="M8" s="1"/>
      <c r="N8" s="1"/>
      <c r="O8" s="1"/>
      <c r="P8" s="1"/>
      <c r="Q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L8" s="1"/>
      <c r="AM8" s="1"/>
      <c r="AN8" s="1"/>
      <c r="AO8" s="1"/>
      <c r="AP8" s="1"/>
      <c r="AQ8" s="1"/>
      <c r="AR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</row>
    <row r="9" spans="1:152" s="2" customFormat="1">
      <c r="A9" s="4">
        <v>8</v>
      </c>
      <c r="B9" s="8" t="s">
        <v>193</v>
      </c>
      <c r="C9" s="8" t="s">
        <v>26</v>
      </c>
      <c r="D9" s="8" t="s">
        <v>30</v>
      </c>
      <c r="E9" s="8" t="s">
        <v>33</v>
      </c>
      <c r="F9" s="8" t="s">
        <v>30</v>
      </c>
      <c r="G9" s="8" t="s">
        <v>32</v>
      </c>
      <c r="H9" s="8">
        <v>84</v>
      </c>
      <c r="I9" s="8">
        <v>84</v>
      </c>
      <c r="J9" s="32">
        <f t="shared" si="0"/>
        <v>85.7</v>
      </c>
      <c r="K9" s="1"/>
      <c r="L9" s="1"/>
      <c r="M9" s="1"/>
      <c r="N9" s="1"/>
      <c r="O9" s="1"/>
      <c r="P9" s="1"/>
      <c r="Q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L9" s="1"/>
      <c r="AM9" s="1"/>
      <c r="AN9" s="1"/>
      <c r="AO9" s="1"/>
      <c r="AP9" s="1"/>
      <c r="AQ9" s="1"/>
      <c r="AR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</row>
    <row r="10" spans="1:152" s="2" customFormat="1">
      <c r="A10" s="4">
        <v>9</v>
      </c>
      <c r="B10" s="8" t="s">
        <v>194</v>
      </c>
      <c r="C10" s="8" t="s">
        <v>32</v>
      </c>
      <c r="D10" s="8" t="s">
        <v>26</v>
      </c>
      <c r="E10" s="8" t="s">
        <v>30</v>
      </c>
      <c r="F10" s="8" t="s">
        <v>35</v>
      </c>
      <c r="G10" s="8" t="s">
        <v>34</v>
      </c>
      <c r="H10" s="8">
        <v>81</v>
      </c>
      <c r="I10" s="8">
        <v>82</v>
      </c>
      <c r="J10" s="32">
        <f t="shared" si="0"/>
        <v>85.6</v>
      </c>
      <c r="K10" s="1"/>
      <c r="L10" s="1"/>
      <c r="M10" s="1"/>
      <c r="N10" s="1"/>
      <c r="O10" s="1"/>
      <c r="P10" s="1"/>
      <c r="Q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L10" s="1"/>
      <c r="AM10" s="1"/>
      <c r="AN10" s="1"/>
      <c r="AO10" s="1"/>
      <c r="AP10" s="1"/>
      <c r="AQ10" s="1"/>
      <c r="AR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</row>
    <row r="11" spans="1:152" s="2" customFormat="1">
      <c r="A11" s="4">
        <v>10</v>
      </c>
      <c r="B11" s="8" t="s">
        <v>195</v>
      </c>
      <c r="C11" s="8" t="s">
        <v>32</v>
      </c>
      <c r="D11" s="8" t="s">
        <v>35</v>
      </c>
      <c r="E11" s="8" t="s">
        <v>26</v>
      </c>
      <c r="F11" s="8" t="s">
        <v>29</v>
      </c>
      <c r="G11" s="8" t="s">
        <v>26</v>
      </c>
      <c r="H11" s="8">
        <v>74</v>
      </c>
      <c r="I11" s="8">
        <v>86</v>
      </c>
      <c r="J11" s="32">
        <f t="shared" si="0"/>
        <v>85.55</v>
      </c>
      <c r="K11" s="1"/>
      <c r="L11" s="1"/>
      <c r="M11" s="1"/>
      <c r="N11" s="1"/>
      <c r="O11" s="1"/>
      <c r="P11" s="1"/>
      <c r="Q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L11" s="1"/>
      <c r="AM11" s="1"/>
      <c r="AN11" s="1"/>
      <c r="AO11" s="1"/>
      <c r="AP11" s="1"/>
      <c r="AQ11" s="1"/>
      <c r="AR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</row>
    <row r="12" spans="1:152" s="2" customFormat="1">
      <c r="A12" s="4">
        <v>11</v>
      </c>
      <c r="B12" s="8" t="s">
        <v>196</v>
      </c>
      <c r="C12" s="8" t="s">
        <v>29</v>
      </c>
      <c r="D12" s="8" t="s">
        <v>28</v>
      </c>
      <c r="E12" s="8" t="s">
        <v>34</v>
      </c>
      <c r="F12" s="8" t="s">
        <v>28</v>
      </c>
      <c r="G12" s="8" t="s">
        <v>29</v>
      </c>
      <c r="H12" s="8">
        <v>78</v>
      </c>
      <c r="I12" s="8">
        <v>80</v>
      </c>
      <c r="J12" s="32">
        <f t="shared" si="0"/>
        <v>85.2</v>
      </c>
      <c r="K12" s="1"/>
      <c r="L12" s="1"/>
      <c r="M12" s="1"/>
      <c r="N12" s="1"/>
      <c r="O12" s="1"/>
      <c r="P12" s="1"/>
      <c r="Q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L12" s="1"/>
      <c r="AM12" s="1"/>
      <c r="AN12" s="1"/>
      <c r="AO12" s="1"/>
      <c r="AP12" s="1"/>
      <c r="AQ12" s="1"/>
      <c r="AR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</row>
    <row r="13" spans="1:152" s="2" customFormat="1">
      <c r="A13" s="4">
        <v>12</v>
      </c>
      <c r="B13" s="8" t="s">
        <v>197</v>
      </c>
      <c r="C13" s="8" t="s">
        <v>26</v>
      </c>
      <c r="D13" s="8" t="s">
        <v>33</v>
      </c>
      <c r="E13" s="8" t="s">
        <v>30</v>
      </c>
      <c r="F13" s="8" t="s">
        <v>28</v>
      </c>
      <c r="G13" s="8" t="s">
        <v>26</v>
      </c>
      <c r="H13" s="8">
        <v>81</v>
      </c>
      <c r="I13" s="8">
        <v>81</v>
      </c>
      <c r="J13" s="32">
        <f t="shared" si="0"/>
        <v>85.15</v>
      </c>
      <c r="K13" s="1"/>
      <c r="L13" s="1"/>
      <c r="M13" s="1"/>
      <c r="N13" s="1"/>
      <c r="O13" s="1"/>
      <c r="P13" s="1"/>
      <c r="Q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L13" s="1"/>
      <c r="AM13" s="1"/>
      <c r="AN13" s="1"/>
      <c r="AO13" s="1"/>
      <c r="AP13" s="1"/>
      <c r="AQ13" s="1"/>
      <c r="AR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</row>
    <row r="14" spans="1:152" s="2" customFormat="1">
      <c r="A14" s="4">
        <v>13</v>
      </c>
      <c r="B14" s="8" t="s">
        <v>198</v>
      </c>
      <c r="C14" s="8" t="s">
        <v>32</v>
      </c>
      <c r="D14" s="8" t="s">
        <v>32</v>
      </c>
      <c r="E14" s="8" t="s">
        <v>29</v>
      </c>
      <c r="F14" s="8" t="s">
        <v>36</v>
      </c>
      <c r="G14" s="8" t="s">
        <v>32</v>
      </c>
      <c r="H14" s="8">
        <v>78</v>
      </c>
      <c r="I14" s="8">
        <v>82</v>
      </c>
      <c r="J14" s="32">
        <f t="shared" si="0"/>
        <v>84.9</v>
      </c>
      <c r="K14" s="1"/>
      <c r="L14" s="1"/>
      <c r="M14" s="1"/>
      <c r="N14" s="1"/>
      <c r="O14" s="1"/>
      <c r="P14" s="1"/>
      <c r="Q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L14" s="1"/>
      <c r="AM14" s="1"/>
      <c r="AN14" s="1"/>
      <c r="AO14" s="1"/>
      <c r="AP14" s="1"/>
      <c r="AQ14" s="1"/>
      <c r="AR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</row>
    <row r="15" spans="1:152" s="2" customFormat="1">
      <c r="A15" s="4">
        <v>14</v>
      </c>
      <c r="B15" s="8" t="s">
        <v>199</v>
      </c>
      <c r="C15" s="8" t="s">
        <v>32</v>
      </c>
      <c r="D15" s="8" t="s">
        <v>28</v>
      </c>
      <c r="E15" s="8" t="s">
        <v>36</v>
      </c>
      <c r="F15" s="8" t="s">
        <v>36</v>
      </c>
      <c r="G15" s="8" t="s">
        <v>32</v>
      </c>
      <c r="H15" s="8">
        <v>84</v>
      </c>
      <c r="I15" s="8">
        <v>82</v>
      </c>
      <c r="J15" s="32">
        <f t="shared" si="0"/>
        <v>84.9</v>
      </c>
      <c r="K15" s="1"/>
      <c r="L15" s="1"/>
      <c r="M15" s="1"/>
      <c r="N15" s="1"/>
      <c r="O15" s="1"/>
      <c r="P15" s="1"/>
      <c r="Q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L15" s="1"/>
      <c r="AM15" s="1"/>
      <c r="AN15" s="1"/>
      <c r="AO15" s="1"/>
      <c r="AP15" s="1"/>
      <c r="AQ15" s="1"/>
      <c r="AR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</row>
    <row r="16" spans="1:152" s="2" customFormat="1">
      <c r="A16" s="4">
        <v>15</v>
      </c>
      <c r="B16" s="8" t="s">
        <v>200</v>
      </c>
      <c r="C16" s="8" t="s">
        <v>25</v>
      </c>
      <c r="D16" s="8" t="s">
        <v>35</v>
      </c>
      <c r="E16" s="8" t="s">
        <v>30</v>
      </c>
      <c r="F16" s="8" t="s">
        <v>36</v>
      </c>
      <c r="G16" s="8" t="s">
        <v>32</v>
      </c>
      <c r="H16" s="8">
        <v>79</v>
      </c>
      <c r="I16" s="8">
        <v>82</v>
      </c>
      <c r="J16" s="32">
        <f t="shared" si="0"/>
        <v>84.65</v>
      </c>
      <c r="K16" s="1"/>
      <c r="L16" s="1"/>
      <c r="M16" s="1"/>
      <c r="N16" s="1"/>
      <c r="O16" s="1"/>
      <c r="P16" s="1"/>
      <c r="Q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L16" s="1"/>
      <c r="AM16" s="1"/>
      <c r="AN16" s="1"/>
      <c r="AO16" s="1"/>
      <c r="AP16" s="1"/>
      <c r="AQ16" s="1"/>
      <c r="AR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</row>
    <row r="17" spans="1:152" s="2" customFormat="1">
      <c r="A17" s="4">
        <v>16</v>
      </c>
      <c r="B17" s="8" t="s">
        <v>201</v>
      </c>
      <c r="C17" s="8" t="s">
        <v>25</v>
      </c>
      <c r="D17" s="8" t="s">
        <v>36</v>
      </c>
      <c r="E17" s="8" t="s">
        <v>30</v>
      </c>
      <c r="F17" s="8" t="s">
        <v>36</v>
      </c>
      <c r="G17" s="8" t="s">
        <v>29</v>
      </c>
      <c r="H17" s="8">
        <v>80</v>
      </c>
      <c r="I17" s="8">
        <v>80</v>
      </c>
      <c r="J17" s="32">
        <f t="shared" si="0"/>
        <v>84.3</v>
      </c>
      <c r="K17" s="1"/>
      <c r="L17" s="1"/>
      <c r="M17" s="1"/>
      <c r="N17" s="1"/>
      <c r="O17" s="1"/>
      <c r="P17" s="1"/>
      <c r="Q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L17" s="1"/>
      <c r="AM17" s="1"/>
      <c r="AN17" s="1"/>
      <c r="AO17" s="1"/>
      <c r="AP17" s="1"/>
      <c r="AQ17" s="1"/>
      <c r="AR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</row>
    <row r="18" spans="1:152" s="2" customFormat="1">
      <c r="A18" s="4">
        <v>17</v>
      </c>
      <c r="B18" s="8" t="s">
        <v>202</v>
      </c>
      <c r="C18" s="8" t="s">
        <v>26</v>
      </c>
      <c r="D18" s="8" t="s">
        <v>36</v>
      </c>
      <c r="E18" s="8" t="s">
        <v>27</v>
      </c>
      <c r="F18" s="8" t="s">
        <v>36</v>
      </c>
      <c r="G18" s="8" t="s">
        <v>29</v>
      </c>
      <c r="H18" s="8">
        <v>80</v>
      </c>
      <c r="I18" s="8">
        <v>83</v>
      </c>
      <c r="J18" s="32">
        <f t="shared" si="0"/>
        <v>84.15</v>
      </c>
      <c r="K18" s="1"/>
      <c r="L18" s="1"/>
      <c r="M18" s="1"/>
      <c r="N18" s="1"/>
      <c r="O18" s="1"/>
      <c r="P18" s="1"/>
      <c r="Q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L18" s="1"/>
      <c r="AM18" s="1"/>
      <c r="AN18" s="1"/>
      <c r="AO18" s="1"/>
      <c r="AP18" s="1"/>
      <c r="AQ18" s="1"/>
      <c r="AR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</row>
    <row r="19" spans="1:152" s="2" customFormat="1">
      <c r="A19" s="4">
        <v>18</v>
      </c>
      <c r="B19" s="8" t="s">
        <v>203</v>
      </c>
      <c r="C19" s="8" t="s">
        <v>32</v>
      </c>
      <c r="D19" s="8" t="s">
        <v>37</v>
      </c>
      <c r="E19" s="8" t="s">
        <v>36</v>
      </c>
      <c r="F19" s="8" t="s">
        <v>36</v>
      </c>
      <c r="G19" s="8" t="s">
        <v>25</v>
      </c>
      <c r="H19" s="8">
        <v>80</v>
      </c>
      <c r="I19" s="8">
        <v>88</v>
      </c>
      <c r="J19" s="32">
        <f t="shared" si="0"/>
        <v>83.6</v>
      </c>
      <c r="K19" s="1"/>
      <c r="L19" s="1"/>
      <c r="M19" s="1"/>
      <c r="N19" s="1"/>
      <c r="O19" s="1"/>
      <c r="P19" s="1"/>
      <c r="Q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L19" s="1"/>
      <c r="AM19" s="1"/>
      <c r="AN19" s="1"/>
      <c r="AO19" s="1"/>
      <c r="AP19" s="1"/>
      <c r="AQ19" s="1"/>
      <c r="AR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</row>
    <row r="20" spans="1:152" s="2" customFormat="1" ht="14.25" customHeight="1">
      <c r="A20" s="4">
        <v>19</v>
      </c>
      <c r="B20" s="8" t="s">
        <v>204</v>
      </c>
      <c r="C20" s="8" t="s">
        <v>29</v>
      </c>
      <c r="D20" s="8" t="s">
        <v>30</v>
      </c>
      <c r="E20" s="8" t="s">
        <v>32</v>
      </c>
      <c r="F20" s="8" t="s">
        <v>36</v>
      </c>
      <c r="G20" s="8" t="s">
        <v>29</v>
      </c>
      <c r="H20" s="8">
        <v>70</v>
      </c>
      <c r="I20" s="8">
        <v>85</v>
      </c>
      <c r="J20" s="32">
        <f t="shared" si="0"/>
        <v>83.5</v>
      </c>
      <c r="K20" s="1"/>
      <c r="L20" s="1"/>
      <c r="M20" s="1"/>
      <c r="N20" s="1"/>
      <c r="O20" s="1"/>
      <c r="P20" s="1"/>
      <c r="Q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L20" s="1"/>
      <c r="AM20" s="1"/>
      <c r="AN20" s="1"/>
      <c r="AO20" s="1"/>
      <c r="AP20" s="1"/>
      <c r="AQ20" s="1"/>
      <c r="AR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</row>
    <row r="21" spans="1:152" s="2" customFormat="1">
      <c r="A21" s="4">
        <v>20</v>
      </c>
      <c r="B21" s="8" t="s">
        <v>205</v>
      </c>
      <c r="C21" s="8" t="s">
        <v>29</v>
      </c>
      <c r="D21" s="8" t="s">
        <v>28</v>
      </c>
      <c r="E21" s="8" t="s">
        <v>86</v>
      </c>
      <c r="F21" s="8" t="s">
        <v>27</v>
      </c>
      <c r="G21" s="8" t="s">
        <v>26</v>
      </c>
      <c r="H21" s="8">
        <v>80</v>
      </c>
      <c r="I21" s="8">
        <v>78</v>
      </c>
      <c r="J21" s="32">
        <f t="shared" si="0"/>
        <v>83.4</v>
      </c>
      <c r="K21" s="1"/>
      <c r="L21" s="1"/>
      <c r="M21" s="1"/>
      <c r="N21" s="1"/>
      <c r="O21" s="1"/>
      <c r="P21" s="1"/>
      <c r="Q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L21" s="1"/>
      <c r="AM21" s="1"/>
      <c r="AN21" s="1"/>
      <c r="AO21" s="1"/>
      <c r="AP21" s="1"/>
      <c r="AQ21" s="1"/>
      <c r="AR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</row>
    <row r="22" spans="1:152" s="2" customFormat="1">
      <c r="A22" s="4">
        <v>21</v>
      </c>
      <c r="B22" s="8" t="s">
        <v>206</v>
      </c>
      <c r="C22" s="8" t="s">
        <v>29</v>
      </c>
      <c r="D22" s="8" t="s">
        <v>28</v>
      </c>
      <c r="E22" s="8" t="s">
        <v>36</v>
      </c>
      <c r="F22" s="8" t="s">
        <v>30</v>
      </c>
      <c r="G22" s="8" t="s">
        <v>32</v>
      </c>
      <c r="H22" s="8">
        <v>77</v>
      </c>
      <c r="I22" s="8">
        <v>77</v>
      </c>
      <c r="J22" s="32">
        <f t="shared" si="0"/>
        <v>83.25</v>
      </c>
      <c r="K22" s="1"/>
      <c r="L22" s="1"/>
      <c r="M22" s="1"/>
      <c r="N22" s="1"/>
      <c r="O22" s="1"/>
      <c r="P22" s="1"/>
      <c r="Q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L22" s="1"/>
      <c r="AM22" s="1"/>
      <c r="AN22" s="1"/>
      <c r="AO22" s="1"/>
      <c r="AP22" s="1"/>
      <c r="AQ22" s="1"/>
      <c r="AR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</row>
    <row r="23" spans="1:152" s="2" customFormat="1">
      <c r="A23" s="4">
        <v>22</v>
      </c>
      <c r="B23" s="8" t="s">
        <v>207</v>
      </c>
      <c r="C23" s="8" t="s">
        <v>25</v>
      </c>
      <c r="D23" s="8" t="s">
        <v>38</v>
      </c>
      <c r="E23" s="8" t="s">
        <v>36</v>
      </c>
      <c r="F23" s="8" t="s">
        <v>30</v>
      </c>
      <c r="G23" s="8" t="s">
        <v>29</v>
      </c>
      <c r="H23" s="8">
        <v>76</v>
      </c>
      <c r="I23" s="8">
        <v>81</v>
      </c>
      <c r="J23" s="32">
        <f t="shared" si="0"/>
        <v>83.1</v>
      </c>
      <c r="K23" s="1"/>
      <c r="L23" s="1"/>
      <c r="M23" s="1"/>
      <c r="N23" s="1"/>
      <c r="O23" s="1"/>
      <c r="P23" s="1"/>
      <c r="Q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L23" s="1"/>
      <c r="AM23" s="1"/>
      <c r="AN23" s="1"/>
      <c r="AO23" s="1"/>
      <c r="AP23" s="1"/>
      <c r="AQ23" s="1"/>
      <c r="AR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</row>
    <row r="24" spans="1:152" s="2" customFormat="1">
      <c r="A24" s="4">
        <v>23</v>
      </c>
      <c r="B24" s="8" t="s">
        <v>208</v>
      </c>
      <c r="C24" s="8" t="s">
        <v>32</v>
      </c>
      <c r="D24" s="8" t="s">
        <v>32</v>
      </c>
      <c r="E24" s="8" t="s">
        <v>33</v>
      </c>
      <c r="F24" s="8" t="s">
        <v>30</v>
      </c>
      <c r="G24" s="8" t="s">
        <v>28</v>
      </c>
      <c r="H24" s="8">
        <v>81</v>
      </c>
      <c r="I24" s="8">
        <v>70</v>
      </c>
      <c r="J24" s="32">
        <f t="shared" si="0"/>
        <v>82.9</v>
      </c>
      <c r="K24" s="1"/>
      <c r="L24" s="1"/>
      <c r="M24" s="1"/>
      <c r="N24" s="1"/>
      <c r="O24" s="1"/>
      <c r="P24" s="1"/>
      <c r="Q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L24" s="1"/>
      <c r="AM24" s="1"/>
      <c r="AN24" s="1"/>
      <c r="AO24" s="1"/>
      <c r="AP24" s="1"/>
      <c r="AQ24" s="1"/>
      <c r="AR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</row>
    <row r="25" spans="1:152" s="2" customFormat="1">
      <c r="A25" s="4">
        <v>24</v>
      </c>
      <c r="B25" s="8" t="s">
        <v>209</v>
      </c>
      <c r="C25" s="8" t="s">
        <v>32</v>
      </c>
      <c r="D25" s="8" t="s">
        <v>30</v>
      </c>
      <c r="E25" s="8" t="s">
        <v>38</v>
      </c>
      <c r="F25" s="8" t="s">
        <v>36</v>
      </c>
      <c r="G25" s="8" t="s">
        <v>29</v>
      </c>
      <c r="H25" s="8">
        <v>77</v>
      </c>
      <c r="I25" s="8">
        <v>81</v>
      </c>
      <c r="J25" s="32">
        <f t="shared" si="0"/>
        <v>82.8</v>
      </c>
      <c r="K25" s="1"/>
      <c r="L25" s="1"/>
      <c r="M25" s="1"/>
      <c r="N25" s="1"/>
      <c r="O25" s="1"/>
      <c r="P25" s="1"/>
      <c r="Q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L25" s="1"/>
      <c r="AM25" s="1"/>
      <c r="AN25" s="1"/>
      <c r="AO25" s="1"/>
      <c r="AP25" s="1"/>
      <c r="AQ25" s="1"/>
      <c r="AR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N25" s="1"/>
      <c r="BO25" s="1"/>
      <c r="BP25" s="1"/>
      <c r="BQ25" s="1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</row>
    <row r="26" spans="1:152" s="2" customFormat="1">
      <c r="A26" s="4">
        <v>25</v>
      </c>
      <c r="B26" s="8" t="s">
        <v>210</v>
      </c>
      <c r="C26" s="8" t="s">
        <v>26</v>
      </c>
      <c r="D26" s="8" t="s">
        <v>33</v>
      </c>
      <c r="E26" s="8" t="s">
        <v>211</v>
      </c>
      <c r="F26" s="8" t="s">
        <v>36</v>
      </c>
      <c r="G26" s="8" t="s">
        <v>25</v>
      </c>
      <c r="H26" s="8">
        <v>84</v>
      </c>
      <c r="I26" s="8">
        <v>73</v>
      </c>
      <c r="J26" s="32">
        <f t="shared" si="0"/>
        <v>82.6</v>
      </c>
      <c r="K26" s="1"/>
      <c r="L26" s="1"/>
      <c r="M26" s="1"/>
      <c r="N26" s="1"/>
      <c r="O26" s="1"/>
      <c r="P26" s="1"/>
      <c r="Q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L26" s="1"/>
      <c r="AM26" s="1"/>
      <c r="AN26" s="1"/>
      <c r="AO26" s="1"/>
      <c r="AP26" s="1"/>
      <c r="AQ26" s="1"/>
      <c r="AR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</row>
    <row r="27" spans="1:152" s="2" customFormat="1">
      <c r="A27" s="4">
        <v>26</v>
      </c>
      <c r="B27" s="8" t="s">
        <v>212</v>
      </c>
      <c r="C27" s="8" t="s">
        <v>26</v>
      </c>
      <c r="D27" s="8" t="s">
        <v>38</v>
      </c>
      <c r="E27" s="8" t="s">
        <v>86</v>
      </c>
      <c r="F27" s="8" t="s">
        <v>30</v>
      </c>
      <c r="G27" s="8" t="s">
        <v>29</v>
      </c>
      <c r="H27" s="8">
        <v>75</v>
      </c>
      <c r="I27" s="8">
        <v>81</v>
      </c>
      <c r="J27" s="32">
        <f t="shared" si="0"/>
        <v>82.15</v>
      </c>
      <c r="K27" s="1"/>
      <c r="L27" s="1"/>
      <c r="M27" s="1"/>
      <c r="N27" s="1"/>
      <c r="O27" s="1"/>
      <c r="P27" s="1"/>
      <c r="Q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L27" s="1"/>
      <c r="AM27" s="1"/>
      <c r="AN27" s="1"/>
      <c r="AO27" s="1"/>
      <c r="AP27" s="1"/>
      <c r="AQ27" s="1"/>
      <c r="AR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</row>
    <row r="28" spans="1:152" s="2" customFormat="1">
      <c r="A28" s="4">
        <v>27</v>
      </c>
      <c r="B28" s="8" t="s">
        <v>213</v>
      </c>
      <c r="C28" s="8" t="s">
        <v>29</v>
      </c>
      <c r="D28" s="8" t="s">
        <v>30</v>
      </c>
      <c r="E28" s="8" t="s">
        <v>83</v>
      </c>
      <c r="F28" s="8" t="s">
        <v>30</v>
      </c>
      <c r="G28" s="8" t="s">
        <v>29</v>
      </c>
      <c r="H28" s="8">
        <v>72</v>
      </c>
      <c r="I28" s="8">
        <v>82</v>
      </c>
      <c r="J28" s="32">
        <f t="shared" si="0"/>
        <v>82.15</v>
      </c>
      <c r="K28" s="1"/>
      <c r="L28" s="1"/>
      <c r="M28" s="1"/>
      <c r="N28" s="1"/>
      <c r="O28" s="1"/>
      <c r="P28" s="1"/>
      <c r="Q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L28" s="1"/>
      <c r="AM28" s="1"/>
      <c r="AN28" s="1"/>
      <c r="AO28" s="1"/>
      <c r="AP28" s="1"/>
      <c r="AQ28" s="1"/>
      <c r="AR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</row>
    <row r="29" spans="1:152" s="2" customFormat="1">
      <c r="A29" s="4">
        <v>28</v>
      </c>
      <c r="B29" s="8" t="s">
        <v>214</v>
      </c>
      <c r="C29" s="8" t="s">
        <v>32</v>
      </c>
      <c r="D29" s="8" t="s">
        <v>32</v>
      </c>
      <c r="E29" s="8" t="s">
        <v>27</v>
      </c>
      <c r="F29" s="8" t="s">
        <v>27</v>
      </c>
      <c r="G29" s="8" t="s">
        <v>32</v>
      </c>
      <c r="H29" s="8">
        <v>75</v>
      </c>
      <c r="I29" s="8">
        <v>73</v>
      </c>
      <c r="J29" s="32">
        <f t="shared" si="0"/>
        <v>81.650000000000006</v>
      </c>
      <c r="K29" s="1"/>
      <c r="L29" s="1"/>
      <c r="M29" s="1"/>
      <c r="N29" s="1"/>
      <c r="O29" s="1"/>
      <c r="P29" s="1"/>
      <c r="Q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L29" s="1"/>
      <c r="AM29" s="1"/>
      <c r="AN29" s="1"/>
      <c r="AO29" s="1"/>
      <c r="AP29" s="1"/>
      <c r="AQ29" s="1"/>
      <c r="AR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</row>
    <row r="30" spans="1:152" s="2" customFormat="1">
      <c r="A30" s="4">
        <v>29</v>
      </c>
      <c r="B30" s="8" t="s">
        <v>215</v>
      </c>
      <c r="C30" s="8" t="s">
        <v>29</v>
      </c>
      <c r="D30" s="8" t="s">
        <v>211</v>
      </c>
      <c r="E30" s="8" t="s">
        <v>36</v>
      </c>
      <c r="F30" s="8" t="s">
        <v>35</v>
      </c>
      <c r="G30" s="8" t="s">
        <v>29</v>
      </c>
      <c r="H30" s="8">
        <v>77</v>
      </c>
      <c r="I30" s="8">
        <v>74</v>
      </c>
      <c r="J30" s="32">
        <f t="shared" si="0"/>
        <v>81.150000000000006</v>
      </c>
      <c r="K30" s="1"/>
      <c r="L30" s="1"/>
      <c r="M30" s="1"/>
      <c r="N30" s="1"/>
      <c r="O30" s="1"/>
      <c r="P30" s="1"/>
      <c r="Q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L30" s="1"/>
      <c r="AM30" s="1"/>
      <c r="AN30" s="1"/>
      <c r="AO30" s="1"/>
      <c r="AP30" s="1"/>
      <c r="AQ30" s="1"/>
      <c r="AR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</row>
    <row r="31" spans="1:152" s="2" customFormat="1">
      <c r="A31" s="4">
        <v>30</v>
      </c>
      <c r="B31" s="8" t="s">
        <v>216</v>
      </c>
      <c r="C31" s="8" t="s">
        <v>32</v>
      </c>
      <c r="D31" s="8" t="s">
        <v>86</v>
      </c>
      <c r="E31" s="8" t="s">
        <v>211</v>
      </c>
      <c r="F31" s="8" t="s">
        <v>27</v>
      </c>
      <c r="G31" s="8" t="s">
        <v>29</v>
      </c>
      <c r="H31" s="8">
        <v>73</v>
      </c>
      <c r="I31" s="8">
        <v>86</v>
      </c>
      <c r="J31" s="32">
        <f t="shared" si="0"/>
        <v>80.849999999999994</v>
      </c>
      <c r="K31" s="1"/>
      <c r="L31" s="1"/>
      <c r="M31" s="1"/>
      <c r="N31" s="1"/>
      <c r="O31" s="1"/>
      <c r="P31" s="1"/>
      <c r="Q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L31" s="1"/>
      <c r="AM31" s="1"/>
      <c r="AN31" s="1"/>
      <c r="AO31" s="1"/>
      <c r="AP31" s="1"/>
      <c r="AQ31" s="1"/>
      <c r="AR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</row>
    <row r="32" spans="1:152" s="2" customFormat="1">
      <c r="A32" s="4">
        <v>31</v>
      </c>
      <c r="B32" s="8" t="s">
        <v>217</v>
      </c>
      <c r="C32" s="8" t="s">
        <v>34</v>
      </c>
      <c r="D32" s="8" t="s">
        <v>37</v>
      </c>
      <c r="E32" s="8" t="s">
        <v>86</v>
      </c>
      <c r="F32" s="8" t="s">
        <v>27</v>
      </c>
      <c r="G32" s="8" t="s">
        <v>32</v>
      </c>
      <c r="H32" s="8">
        <v>81</v>
      </c>
      <c r="I32" s="8">
        <v>72</v>
      </c>
      <c r="J32" s="32">
        <f t="shared" si="0"/>
        <v>80.45</v>
      </c>
      <c r="K32" s="1"/>
      <c r="L32" s="1"/>
      <c r="M32" s="1"/>
      <c r="N32" s="1"/>
      <c r="O32" s="1"/>
      <c r="P32" s="1"/>
      <c r="Q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L32" s="1"/>
      <c r="AM32" s="1"/>
      <c r="AN32" s="1"/>
      <c r="AO32" s="1"/>
      <c r="AP32" s="1"/>
      <c r="AQ32" s="1"/>
      <c r="AR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</row>
    <row r="33" spans="1:152" s="2" customFormat="1">
      <c r="A33" s="4">
        <v>32</v>
      </c>
      <c r="B33" s="8" t="s">
        <v>218</v>
      </c>
      <c r="C33" s="8" t="s">
        <v>32</v>
      </c>
      <c r="D33" s="8" t="s">
        <v>35</v>
      </c>
      <c r="E33" s="8" t="s">
        <v>219</v>
      </c>
      <c r="F33" s="8" t="s">
        <v>27</v>
      </c>
      <c r="G33" s="8" t="s">
        <v>29</v>
      </c>
      <c r="H33" s="8">
        <v>80</v>
      </c>
      <c r="I33" s="8">
        <v>67</v>
      </c>
      <c r="J33" s="32">
        <f t="shared" si="0"/>
        <v>79.849999999999994</v>
      </c>
      <c r="K33" s="1"/>
      <c r="L33" s="1"/>
      <c r="M33" s="1"/>
      <c r="N33" s="1"/>
      <c r="O33" s="1"/>
      <c r="P33" s="1"/>
      <c r="Q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L33" s="1"/>
      <c r="AM33" s="1"/>
      <c r="AN33" s="1"/>
      <c r="AO33" s="1"/>
      <c r="AP33" s="1"/>
      <c r="AQ33" s="1"/>
      <c r="AR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</row>
    <row r="34" spans="1:152" s="2" customFormat="1">
      <c r="A34" s="4">
        <v>33</v>
      </c>
      <c r="B34" s="8" t="s">
        <v>220</v>
      </c>
      <c r="C34" s="8" t="s">
        <v>28</v>
      </c>
      <c r="D34" s="8" t="s">
        <v>38</v>
      </c>
      <c r="E34" s="8" t="s">
        <v>84</v>
      </c>
      <c r="F34" s="8" t="s">
        <v>27</v>
      </c>
      <c r="G34" s="8" t="s">
        <v>30</v>
      </c>
      <c r="H34" s="8">
        <v>82</v>
      </c>
      <c r="I34" s="8">
        <v>72</v>
      </c>
      <c r="J34" s="32">
        <f t="shared" si="0"/>
        <v>79.75</v>
      </c>
      <c r="K34" s="1"/>
      <c r="L34" s="1"/>
      <c r="M34" s="1"/>
      <c r="N34" s="1"/>
      <c r="O34" s="1"/>
      <c r="P34" s="1"/>
      <c r="Q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L34" s="1"/>
      <c r="AM34" s="1"/>
      <c r="AN34" s="1"/>
      <c r="AO34" s="1"/>
      <c r="AP34" s="1"/>
      <c r="AQ34" s="1"/>
      <c r="AR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</row>
    <row r="35" spans="1:152" s="2" customFormat="1">
      <c r="A35" s="4">
        <v>34</v>
      </c>
      <c r="B35" s="8" t="s">
        <v>221</v>
      </c>
      <c r="C35" s="8" t="s">
        <v>25</v>
      </c>
      <c r="D35" s="8" t="s">
        <v>37</v>
      </c>
      <c r="E35" s="8" t="s">
        <v>40</v>
      </c>
      <c r="F35" s="8">
        <v>0</v>
      </c>
      <c r="G35" s="8">
        <v>0</v>
      </c>
      <c r="H35" s="8">
        <v>79</v>
      </c>
      <c r="I35" s="8">
        <v>78</v>
      </c>
      <c r="J35" s="32">
        <f>(C35*3+D35*3+E35*3+H35*4+I35*3)/16*0.8</f>
        <v>63.95</v>
      </c>
      <c r="K35" s="1"/>
      <c r="L35" s="1"/>
      <c r="M35" s="1"/>
      <c r="N35" s="1"/>
      <c r="O35" s="1"/>
      <c r="P35" s="1"/>
      <c r="Q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L35" s="1"/>
      <c r="AM35" s="1"/>
      <c r="AN35" s="1"/>
      <c r="AO35" s="1"/>
      <c r="AP35" s="1"/>
      <c r="AQ35" s="1"/>
      <c r="AR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</row>
  </sheetData>
  <phoneticPr fontId="1" type="noConversion"/>
  <pageMargins left="0.7" right="0.7" top="0.75" bottom="0.75" header="0.3" footer="0.3"/>
  <pageSetup paperSize="0" orientation="portrait" horizontalDpi="0" verticalDpi="0" copie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EY17"/>
  <sheetViews>
    <sheetView workbookViewId="0">
      <selection activeCell="C1" sqref="C1:C1048576"/>
    </sheetView>
  </sheetViews>
  <sheetFormatPr defaultRowHeight="13.5"/>
  <cols>
    <col min="1" max="1" width="9" style="18"/>
    <col min="2" max="2" width="11.625" style="18" bestFit="1" customWidth="1"/>
    <col min="3" max="4" width="11" style="18" bestFit="1" customWidth="1"/>
    <col min="5" max="5" width="15.125" style="18" bestFit="1" customWidth="1"/>
    <col min="6" max="6" width="12.75" style="31" bestFit="1" customWidth="1"/>
    <col min="7" max="16384" width="9" style="18"/>
  </cols>
  <sheetData>
    <row r="1" spans="1:155" s="30" customFormat="1" ht="48.75" customHeight="1">
      <c r="A1" s="8" t="s">
        <v>19</v>
      </c>
      <c r="B1" s="8" t="s">
        <v>42</v>
      </c>
      <c r="C1" s="8" t="s">
        <v>239</v>
      </c>
      <c r="D1" s="8" t="s">
        <v>240</v>
      </c>
      <c r="E1" s="8" t="s">
        <v>241</v>
      </c>
      <c r="F1" s="8" t="s">
        <v>242</v>
      </c>
      <c r="G1" s="29"/>
      <c r="I1" s="29"/>
      <c r="J1" s="29"/>
      <c r="K1" s="29"/>
      <c r="L1" s="29"/>
      <c r="M1" s="29"/>
      <c r="N1" s="29"/>
      <c r="O1" s="29"/>
      <c r="P1" s="29"/>
      <c r="Q1" s="29"/>
      <c r="R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8"/>
      <c r="BT1" s="28"/>
      <c r="BU1" s="29"/>
      <c r="BV1" s="29"/>
      <c r="BW1" s="29"/>
      <c r="BX1" s="29"/>
      <c r="BY1" s="29"/>
      <c r="BZ1" s="29"/>
      <c r="CA1" s="29"/>
      <c r="CB1" s="29"/>
      <c r="CC1" s="29"/>
      <c r="CD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  <c r="EO1" s="29"/>
      <c r="EP1" s="29"/>
      <c r="EQ1" s="29"/>
      <c r="ER1" s="29"/>
      <c r="ES1" s="29"/>
      <c r="ET1" s="29"/>
      <c r="EU1" s="29"/>
      <c r="EV1" s="29"/>
      <c r="EW1" s="29"/>
      <c r="EX1" s="29"/>
      <c r="EY1" s="29"/>
    </row>
    <row r="2" spans="1:155" s="30" customFormat="1">
      <c r="A2" s="8">
        <v>1</v>
      </c>
      <c r="B2" s="8" t="s">
        <v>222</v>
      </c>
      <c r="C2" s="8" t="s">
        <v>56</v>
      </c>
      <c r="D2" s="8" t="s">
        <v>60</v>
      </c>
      <c r="E2" s="8" t="s">
        <v>70</v>
      </c>
      <c r="F2" s="32">
        <f t="shared" ref="F2:F17" si="0">(C2*3+D2*3+E2*3)/9</f>
        <v>90.333333333333329</v>
      </c>
      <c r="G2" s="28"/>
      <c r="I2" s="28"/>
      <c r="J2" s="28"/>
      <c r="K2" s="28"/>
      <c r="L2" s="28"/>
      <c r="M2" s="28"/>
      <c r="N2" s="28"/>
      <c r="O2" s="28"/>
      <c r="P2" s="28"/>
      <c r="Q2" s="28"/>
      <c r="R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</row>
    <row r="3" spans="1:155" s="30" customFormat="1">
      <c r="A3" s="8">
        <v>2</v>
      </c>
      <c r="B3" s="8" t="s">
        <v>223</v>
      </c>
      <c r="C3" s="8" t="s">
        <v>60</v>
      </c>
      <c r="D3" s="8" t="s">
        <v>56</v>
      </c>
      <c r="E3" s="8" t="s">
        <v>70</v>
      </c>
      <c r="F3" s="32">
        <f t="shared" si="0"/>
        <v>90.333333333333329</v>
      </c>
      <c r="G3" s="28"/>
      <c r="I3" s="28"/>
      <c r="J3" s="28"/>
      <c r="K3" s="28"/>
      <c r="L3" s="28"/>
      <c r="M3" s="28"/>
      <c r="N3" s="28"/>
      <c r="O3" s="28"/>
      <c r="P3" s="28"/>
      <c r="Q3" s="28"/>
      <c r="R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</row>
    <row r="4" spans="1:155" s="30" customFormat="1">
      <c r="A4" s="8">
        <v>3</v>
      </c>
      <c r="B4" s="8" t="s">
        <v>224</v>
      </c>
      <c r="C4" s="8" t="s">
        <v>55</v>
      </c>
      <c r="D4" s="8" t="s">
        <v>56</v>
      </c>
      <c r="E4" s="8" t="s">
        <v>56</v>
      </c>
      <c r="F4" s="32">
        <f t="shared" si="0"/>
        <v>89</v>
      </c>
      <c r="G4" s="28"/>
      <c r="I4" s="28"/>
      <c r="J4" s="28"/>
      <c r="K4" s="28"/>
      <c r="L4" s="28"/>
      <c r="M4" s="28"/>
      <c r="N4" s="28"/>
      <c r="O4" s="28"/>
      <c r="P4" s="28"/>
      <c r="Q4" s="28"/>
      <c r="R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</row>
    <row r="5" spans="1:155" s="30" customFormat="1">
      <c r="A5" s="8">
        <v>4</v>
      </c>
      <c r="B5" s="8" t="s">
        <v>225</v>
      </c>
      <c r="C5" s="8" t="s">
        <v>60</v>
      </c>
      <c r="D5" s="8" t="s">
        <v>55</v>
      </c>
      <c r="E5" s="8" t="s">
        <v>56</v>
      </c>
      <c r="F5" s="32">
        <f t="shared" si="0"/>
        <v>88.333333333333329</v>
      </c>
      <c r="G5" s="28"/>
      <c r="I5" s="28"/>
      <c r="J5" s="28"/>
      <c r="K5" s="28"/>
      <c r="L5" s="28"/>
      <c r="M5" s="28"/>
      <c r="N5" s="28"/>
      <c r="O5" s="28"/>
      <c r="P5" s="28"/>
      <c r="Q5" s="28"/>
      <c r="R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</row>
    <row r="6" spans="1:155" s="30" customFormat="1">
      <c r="A6" s="8">
        <v>5</v>
      </c>
      <c r="B6" s="8" t="s">
        <v>226</v>
      </c>
      <c r="C6" s="8" t="s">
        <v>62</v>
      </c>
      <c r="D6" s="8" t="s">
        <v>55</v>
      </c>
      <c r="E6" s="8" t="s">
        <v>52</v>
      </c>
      <c r="F6" s="32">
        <f t="shared" si="0"/>
        <v>87.666666666666671</v>
      </c>
      <c r="G6" s="28"/>
      <c r="I6" s="28"/>
      <c r="J6" s="28"/>
      <c r="K6" s="28"/>
      <c r="L6" s="28"/>
      <c r="M6" s="28"/>
      <c r="N6" s="28"/>
      <c r="O6" s="28"/>
      <c r="P6" s="28"/>
      <c r="Q6" s="28"/>
      <c r="R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</row>
    <row r="7" spans="1:155" s="30" customFormat="1">
      <c r="A7" s="8">
        <v>6</v>
      </c>
      <c r="B7" s="8" t="s">
        <v>227</v>
      </c>
      <c r="C7" s="8" t="s">
        <v>63</v>
      </c>
      <c r="D7" s="8" t="s">
        <v>64</v>
      </c>
      <c r="E7" s="8" t="s">
        <v>57</v>
      </c>
      <c r="F7" s="32">
        <f t="shared" si="0"/>
        <v>86.666666666666671</v>
      </c>
      <c r="G7" s="28"/>
      <c r="I7" s="28"/>
      <c r="J7" s="28"/>
      <c r="K7" s="28"/>
      <c r="L7" s="28"/>
      <c r="M7" s="28"/>
      <c r="N7" s="28"/>
      <c r="O7" s="28"/>
      <c r="P7" s="28"/>
      <c r="Q7" s="28"/>
      <c r="R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8"/>
      <c r="DZ7" s="28"/>
      <c r="EA7" s="28"/>
      <c r="EB7" s="28"/>
      <c r="EC7" s="28"/>
      <c r="ED7" s="28"/>
      <c r="EE7" s="28"/>
      <c r="EF7" s="28"/>
      <c r="EG7" s="28"/>
      <c r="EH7" s="28"/>
      <c r="EI7" s="28"/>
      <c r="EJ7" s="28"/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</row>
    <row r="8" spans="1:155" s="30" customFormat="1">
      <c r="A8" s="8">
        <v>7</v>
      </c>
      <c r="B8" s="8" t="s">
        <v>228</v>
      </c>
      <c r="C8" s="8" t="s">
        <v>55</v>
      </c>
      <c r="D8" s="8" t="s">
        <v>66</v>
      </c>
      <c r="E8" s="8" t="s">
        <v>60</v>
      </c>
      <c r="F8" s="32">
        <f t="shared" si="0"/>
        <v>86</v>
      </c>
      <c r="G8" s="28"/>
      <c r="I8" s="28"/>
      <c r="J8" s="28"/>
      <c r="K8" s="28"/>
      <c r="L8" s="28"/>
      <c r="M8" s="28"/>
      <c r="N8" s="28"/>
      <c r="O8" s="28"/>
      <c r="P8" s="28"/>
      <c r="Q8" s="28"/>
      <c r="R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</row>
    <row r="9" spans="1:155" s="30" customFormat="1">
      <c r="A9" s="8">
        <v>8</v>
      </c>
      <c r="B9" s="8" t="s">
        <v>229</v>
      </c>
      <c r="C9" s="8" t="s">
        <v>55</v>
      </c>
      <c r="D9" s="8" t="s">
        <v>62</v>
      </c>
      <c r="E9" s="8" t="s">
        <v>62</v>
      </c>
      <c r="F9" s="32">
        <f t="shared" si="0"/>
        <v>85</v>
      </c>
      <c r="G9" s="28"/>
      <c r="I9" s="28"/>
      <c r="J9" s="28"/>
      <c r="K9" s="28"/>
      <c r="L9" s="28"/>
      <c r="M9" s="28"/>
      <c r="N9" s="28"/>
      <c r="O9" s="28"/>
      <c r="P9" s="28"/>
      <c r="Q9" s="28"/>
      <c r="R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28"/>
      <c r="EE9" s="28"/>
      <c r="EF9" s="28"/>
      <c r="EG9" s="28"/>
      <c r="EH9" s="28"/>
      <c r="EI9" s="28"/>
      <c r="EJ9" s="28"/>
      <c r="EK9" s="28"/>
      <c r="EL9" s="28"/>
      <c r="EM9" s="28"/>
      <c r="EN9" s="28"/>
      <c r="EO9" s="28"/>
      <c r="EP9" s="28"/>
      <c r="EQ9" s="28"/>
      <c r="ER9" s="28"/>
      <c r="ES9" s="28"/>
      <c r="ET9" s="28"/>
      <c r="EU9" s="28"/>
      <c r="EV9" s="28"/>
      <c r="EW9" s="28"/>
      <c r="EX9" s="28"/>
      <c r="EY9" s="28"/>
    </row>
    <row r="10" spans="1:155" s="30" customFormat="1">
      <c r="A10" s="8">
        <v>9</v>
      </c>
      <c r="B10" s="8" t="s">
        <v>230</v>
      </c>
      <c r="C10" s="8" t="s">
        <v>57</v>
      </c>
      <c r="D10" s="8" t="s">
        <v>54</v>
      </c>
      <c r="E10" s="8" t="s">
        <v>57</v>
      </c>
      <c r="F10" s="32">
        <f t="shared" si="0"/>
        <v>84</v>
      </c>
      <c r="G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28"/>
      <c r="DU10" s="28"/>
      <c r="DV10" s="28"/>
      <c r="DW10" s="28"/>
      <c r="DX10" s="28"/>
      <c r="DY10" s="28"/>
      <c r="DZ10" s="28"/>
      <c r="EA10" s="28"/>
      <c r="EB10" s="28"/>
      <c r="EC10" s="28"/>
      <c r="ED10" s="28"/>
      <c r="EE10" s="28"/>
      <c r="EF10" s="28"/>
      <c r="EG10" s="28"/>
      <c r="EH10" s="28"/>
      <c r="EI10" s="28"/>
      <c r="EJ10" s="28"/>
      <c r="EK10" s="28"/>
      <c r="EL10" s="28"/>
      <c r="EM10" s="28"/>
      <c r="EN10" s="28"/>
      <c r="EO10" s="28"/>
      <c r="EP10" s="28"/>
      <c r="EQ10" s="28"/>
      <c r="ER10" s="28"/>
      <c r="ES10" s="28"/>
      <c r="ET10" s="28"/>
      <c r="EU10" s="28"/>
      <c r="EV10" s="28"/>
      <c r="EW10" s="28"/>
      <c r="EX10" s="28"/>
      <c r="EY10" s="28"/>
    </row>
    <row r="11" spans="1:155" s="30" customFormat="1">
      <c r="A11" s="8">
        <v>10</v>
      </c>
      <c r="B11" s="8" t="s">
        <v>231</v>
      </c>
      <c r="C11" s="8" t="s">
        <v>57</v>
      </c>
      <c r="D11" s="8" t="s">
        <v>66</v>
      </c>
      <c r="E11" s="8" t="s">
        <v>62</v>
      </c>
      <c r="F11" s="32">
        <f t="shared" si="0"/>
        <v>84</v>
      </c>
      <c r="G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</row>
    <row r="12" spans="1:155" s="30" customFormat="1">
      <c r="A12" s="8">
        <v>11</v>
      </c>
      <c r="B12" s="8" t="s">
        <v>232</v>
      </c>
      <c r="C12" s="8" t="s">
        <v>68</v>
      </c>
      <c r="D12" s="8" t="s">
        <v>55</v>
      </c>
      <c r="E12" s="8" t="s">
        <v>62</v>
      </c>
      <c r="F12" s="32">
        <f t="shared" si="0"/>
        <v>83.666666666666671</v>
      </c>
      <c r="G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</row>
    <row r="13" spans="1:155" s="30" customFormat="1">
      <c r="A13" s="8">
        <v>12</v>
      </c>
      <c r="B13" s="8" t="s">
        <v>233</v>
      </c>
      <c r="C13" s="8" t="s">
        <v>68</v>
      </c>
      <c r="D13" s="8" t="s">
        <v>57</v>
      </c>
      <c r="E13" s="8" t="s">
        <v>64</v>
      </c>
      <c r="F13" s="32">
        <f t="shared" si="0"/>
        <v>83.666666666666671</v>
      </c>
      <c r="G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</row>
    <row r="14" spans="1:155" s="30" customFormat="1">
      <c r="A14" s="8">
        <v>13</v>
      </c>
      <c r="B14" s="8" t="s">
        <v>234</v>
      </c>
      <c r="C14" s="8" t="s">
        <v>235</v>
      </c>
      <c r="D14" s="8" t="s">
        <v>64</v>
      </c>
      <c r="E14" s="8" t="s">
        <v>57</v>
      </c>
      <c r="F14" s="32">
        <f t="shared" si="0"/>
        <v>82.666666666666671</v>
      </c>
      <c r="G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</row>
    <row r="15" spans="1:155" s="30" customFormat="1">
      <c r="A15" s="8">
        <v>14</v>
      </c>
      <c r="B15" s="8" t="s">
        <v>236</v>
      </c>
      <c r="C15" s="8" t="s">
        <v>68</v>
      </c>
      <c r="D15" s="8" t="s">
        <v>62</v>
      </c>
      <c r="E15" s="8" t="s">
        <v>66</v>
      </c>
      <c r="F15" s="32">
        <f t="shared" si="0"/>
        <v>82.333333333333329</v>
      </c>
      <c r="G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</row>
    <row r="16" spans="1:155" s="30" customFormat="1">
      <c r="A16" s="8">
        <v>15</v>
      </c>
      <c r="B16" s="8" t="s">
        <v>237</v>
      </c>
      <c r="C16" s="8" t="s">
        <v>54</v>
      </c>
      <c r="D16" s="8" t="s">
        <v>68</v>
      </c>
      <c r="E16" s="8" t="s">
        <v>54</v>
      </c>
      <c r="F16" s="32">
        <f t="shared" si="0"/>
        <v>81.333333333333329</v>
      </c>
      <c r="G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</row>
    <row r="17" spans="1:155" s="30" customFormat="1">
      <c r="A17" s="8">
        <v>16</v>
      </c>
      <c r="B17" s="8" t="s">
        <v>238</v>
      </c>
      <c r="C17" s="8" t="s">
        <v>68</v>
      </c>
      <c r="D17" s="8" t="s">
        <v>67</v>
      </c>
      <c r="E17" s="8" t="s">
        <v>55</v>
      </c>
      <c r="F17" s="32">
        <f t="shared" si="0"/>
        <v>80.666666666666671</v>
      </c>
      <c r="G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</row>
  </sheetData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H17"/>
  <sheetViews>
    <sheetView workbookViewId="0">
      <selection activeCell="J17" sqref="J17"/>
    </sheetView>
  </sheetViews>
  <sheetFormatPr defaultRowHeight="13.5"/>
  <cols>
    <col min="1" max="1" width="9" style="18"/>
    <col min="2" max="2" width="11.625" style="18" bestFit="1" customWidth="1"/>
    <col min="3" max="6" width="9" style="18"/>
    <col min="7" max="7" width="11" style="18" bestFit="1" customWidth="1"/>
    <col min="8" max="9" width="9" style="18"/>
    <col min="10" max="10" width="9.5" style="31" bestFit="1" customWidth="1"/>
    <col min="11" max="16384" width="9" style="18"/>
  </cols>
  <sheetData>
    <row r="1" spans="1:138" s="34" customFormat="1" ht="53.25" customHeight="1">
      <c r="A1" s="16" t="s">
        <v>81</v>
      </c>
      <c r="B1" s="16" t="s">
        <v>24</v>
      </c>
      <c r="C1" s="16" t="s">
        <v>124</v>
      </c>
      <c r="D1" s="16" t="s">
        <v>127</v>
      </c>
      <c r="E1" s="16" t="s">
        <v>260</v>
      </c>
      <c r="F1" s="16" t="s">
        <v>261</v>
      </c>
      <c r="G1" s="16" t="s">
        <v>184</v>
      </c>
      <c r="H1" s="16" t="s">
        <v>262</v>
      </c>
      <c r="I1" s="16" t="s">
        <v>263</v>
      </c>
      <c r="J1" s="16" t="s">
        <v>264</v>
      </c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BA1" s="29"/>
      <c r="BB1" s="35"/>
      <c r="BC1" s="35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N1" s="29"/>
      <c r="DO1" s="29"/>
      <c r="DP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F1" s="29"/>
      <c r="EG1" s="29"/>
      <c r="EH1" s="29"/>
    </row>
    <row r="2" spans="1:138" s="30" customFormat="1">
      <c r="A2" s="8">
        <v>1</v>
      </c>
      <c r="B2" s="8" t="s">
        <v>243</v>
      </c>
      <c r="C2" s="8" t="s">
        <v>29</v>
      </c>
      <c r="D2" s="8" t="s">
        <v>26</v>
      </c>
      <c r="E2" s="8" t="s">
        <v>96</v>
      </c>
      <c r="F2" s="8" t="s">
        <v>95</v>
      </c>
      <c r="G2" s="8">
        <v>88</v>
      </c>
      <c r="H2" s="8" t="s">
        <v>95</v>
      </c>
      <c r="I2" s="8" t="s">
        <v>34</v>
      </c>
      <c r="J2" s="32">
        <f t="shared" ref="J2:J16" si="0">(C2*3+D2*3+E2*3+F2*3+G2*4+H2*3+I2*1)/20</f>
        <v>91.8</v>
      </c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N2" s="28"/>
      <c r="DO2" s="28"/>
      <c r="DP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F2" s="28"/>
      <c r="EG2" s="28"/>
      <c r="EH2" s="28"/>
    </row>
    <row r="3" spans="1:138" s="30" customFormat="1">
      <c r="A3" s="8">
        <v>2</v>
      </c>
      <c r="B3" s="8" t="s">
        <v>244</v>
      </c>
      <c r="C3" s="8" t="s">
        <v>26</v>
      </c>
      <c r="D3" s="8" t="s">
        <v>32</v>
      </c>
      <c r="E3" s="8" t="s">
        <v>95</v>
      </c>
      <c r="F3" s="8" t="s">
        <v>96</v>
      </c>
      <c r="G3" s="8">
        <v>81</v>
      </c>
      <c r="H3" s="8" t="s">
        <v>95</v>
      </c>
      <c r="I3" s="8" t="s">
        <v>26</v>
      </c>
      <c r="J3" s="32">
        <f t="shared" si="0"/>
        <v>90.2</v>
      </c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N3" s="28"/>
      <c r="DO3" s="28"/>
      <c r="DP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F3" s="28"/>
      <c r="EG3" s="28"/>
      <c r="EH3" s="28"/>
    </row>
    <row r="4" spans="1:138" s="30" customFormat="1">
      <c r="A4" s="8">
        <v>3</v>
      </c>
      <c r="B4" s="8" t="s">
        <v>245</v>
      </c>
      <c r="C4" s="8" t="s">
        <v>26</v>
      </c>
      <c r="D4" s="8" t="s">
        <v>30</v>
      </c>
      <c r="E4" s="8" t="s">
        <v>32</v>
      </c>
      <c r="F4" s="8" t="s">
        <v>41</v>
      </c>
      <c r="G4" s="8">
        <v>86</v>
      </c>
      <c r="H4" s="8" t="s">
        <v>95</v>
      </c>
      <c r="I4" s="8" t="s">
        <v>34</v>
      </c>
      <c r="J4" s="32">
        <f t="shared" si="0"/>
        <v>89.9</v>
      </c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N4" s="28"/>
      <c r="DO4" s="28"/>
      <c r="DP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F4" s="28"/>
      <c r="EG4" s="28"/>
      <c r="EH4" s="28"/>
    </row>
    <row r="5" spans="1:138" s="30" customFormat="1">
      <c r="A5" s="8">
        <v>4</v>
      </c>
      <c r="B5" s="8" t="s">
        <v>246</v>
      </c>
      <c r="C5" s="8" t="s">
        <v>96</v>
      </c>
      <c r="D5" s="8" t="s">
        <v>33</v>
      </c>
      <c r="E5" s="8" t="s">
        <v>39</v>
      </c>
      <c r="F5" s="8" t="s">
        <v>39</v>
      </c>
      <c r="G5" s="8">
        <v>85</v>
      </c>
      <c r="H5" s="8" t="s">
        <v>29</v>
      </c>
      <c r="I5" s="8" t="s">
        <v>39</v>
      </c>
      <c r="J5" s="32">
        <f t="shared" si="0"/>
        <v>89.75</v>
      </c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N5" s="28"/>
      <c r="DO5" s="28"/>
      <c r="DP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F5" s="28"/>
      <c r="EG5" s="28"/>
      <c r="EH5" s="28"/>
    </row>
    <row r="6" spans="1:138" s="30" customFormat="1">
      <c r="A6" s="8">
        <v>5</v>
      </c>
      <c r="B6" s="8" t="s">
        <v>247</v>
      </c>
      <c r="C6" s="8" t="s">
        <v>29</v>
      </c>
      <c r="D6" s="8" t="s">
        <v>25</v>
      </c>
      <c r="E6" s="8" t="s">
        <v>96</v>
      </c>
      <c r="F6" s="8" t="s">
        <v>96</v>
      </c>
      <c r="G6" s="8">
        <v>79</v>
      </c>
      <c r="H6" s="8" t="s">
        <v>29</v>
      </c>
      <c r="I6" s="8" t="s">
        <v>29</v>
      </c>
      <c r="J6" s="32">
        <f t="shared" si="0"/>
        <v>89.3</v>
      </c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N6" s="28"/>
      <c r="DO6" s="28"/>
      <c r="DP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F6" s="28"/>
      <c r="EG6" s="28"/>
      <c r="EH6" s="28"/>
    </row>
    <row r="7" spans="1:138" s="30" customFormat="1">
      <c r="A7" s="8">
        <v>6</v>
      </c>
      <c r="B7" s="8" t="s">
        <v>248</v>
      </c>
      <c r="C7" s="8" t="s">
        <v>29</v>
      </c>
      <c r="D7" s="8" t="s">
        <v>85</v>
      </c>
      <c r="E7" s="8" t="s">
        <v>25</v>
      </c>
      <c r="F7" s="8" t="s">
        <v>25</v>
      </c>
      <c r="G7" s="8" t="s">
        <v>32</v>
      </c>
      <c r="H7" s="8" t="s">
        <v>25</v>
      </c>
      <c r="I7" s="8" t="s">
        <v>32</v>
      </c>
      <c r="J7" s="32">
        <f t="shared" si="0"/>
        <v>88.45</v>
      </c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  <c r="DJ7" s="28"/>
      <c r="DK7" s="28"/>
      <c r="DL7" s="28"/>
      <c r="DN7" s="28"/>
      <c r="DO7" s="28"/>
      <c r="DP7" s="28"/>
      <c r="DR7" s="28"/>
      <c r="DS7" s="28"/>
      <c r="DT7" s="28"/>
      <c r="DU7" s="28"/>
      <c r="DV7" s="28"/>
      <c r="DW7" s="28"/>
      <c r="DX7" s="28"/>
      <c r="DY7" s="28"/>
      <c r="DZ7" s="28"/>
      <c r="EA7" s="28"/>
      <c r="EB7" s="28"/>
      <c r="EC7" s="28"/>
      <c r="ED7" s="28"/>
      <c r="EF7" s="28"/>
      <c r="EG7" s="28"/>
      <c r="EH7" s="28"/>
    </row>
    <row r="8" spans="1:138" s="30" customFormat="1">
      <c r="A8" s="8">
        <v>7</v>
      </c>
      <c r="B8" s="8" t="s">
        <v>249</v>
      </c>
      <c r="C8" s="8" t="s">
        <v>29</v>
      </c>
      <c r="D8" s="8" t="s">
        <v>26</v>
      </c>
      <c r="E8" s="8" t="s">
        <v>32</v>
      </c>
      <c r="F8" s="8" t="s">
        <v>96</v>
      </c>
      <c r="G8" s="8">
        <v>82</v>
      </c>
      <c r="H8" s="8" t="s">
        <v>28</v>
      </c>
      <c r="I8" s="8" t="s">
        <v>29</v>
      </c>
      <c r="J8" s="32">
        <f t="shared" si="0"/>
        <v>88.4</v>
      </c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N8" s="28"/>
      <c r="DO8" s="28"/>
      <c r="DP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F8" s="28"/>
      <c r="EG8" s="28"/>
      <c r="EH8" s="28"/>
    </row>
    <row r="9" spans="1:138" s="30" customFormat="1">
      <c r="A9" s="8">
        <v>8</v>
      </c>
      <c r="B9" s="8" t="s">
        <v>250</v>
      </c>
      <c r="C9" s="8" t="s">
        <v>36</v>
      </c>
      <c r="D9" s="8" t="s">
        <v>28</v>
      </c>
      <c r="E9" s="8" t="s">
        <v>95</v>
      </c>
      <c r="F9" s="8" t="s">
        <v>96</v>
      </c>
      <c r="G9" s="8">
        <v>79</v>
      </c>
      <c r="H9" s="8" t="s">
        <v>25</v>
      </c>
      <c r="I9" s="8" t="s">
        <v>32</v>
      </c>
      <c r="J9" s="32">
        <f t="shared" si="0"/>
        <v>87.85</v>
      </c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N9" s="28"/>
      <c r="DO9" s="28"/>
      <c r="DP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28"/>
      <c r="EF9" s="28"/>
      <c r="EG9" s="28"/>
      <c r="EH9" s="28"/>
    </row>
    <row r="10" spans="1:138" s="30" customFormat="1">
      <c r="A10" s="8">
        <v>9</v>
      </c>
      <c r="B10" s="8" t="s">
        <v>251</v>
      </c>
      <c r="C10" s="8" t="s">
        <v>27</v>
      </c>
      <c r="D10" s="8" t="s">
        <v>27</v>
      </c>
      <c r="E10" s="8" t="s">
        <v>39</v>
      </c>
      <c r="F10" s="8" t="s">
        <v>96</v>
      </c>
      <c r="G10" s="8">
        <v>81</v>
      </c>
      <c r="H10" s="8" t="s">
        <v>25</v>
      </c>
      <c r="I10" s="8" t="s">
        <v>32</v>
      </c>
      <c r="J10" s="32">
        <f t="shared" si="0"/>
        <v>87.05</v>
      </c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N10" s="28"/>
      <c r="DO10" s="28"/>
      <c r="DP10" s="28"/>
      <c r="DR10" s="28"/>
      <c r="DS10" s="28"/>
      <c r="DT10" s="28"/>
      <c r="DU10" s="28"/>
      <c r="DV10" s="28"/>
      <c r="DW10" s="28"/>
      <c r="DX10" s="28"/>
      <c r="DY10" s="28"/>
      <c r="DZ10" s="28"/>
      <c r="EA10" s="28"/>
      <c r="EB10" s="28"/>
      <c r="EC10" s="28"/>
      <c r="ED10" s="28"/>
      <c r="EF10" s="28"/>
      <c r="EG10" s="28"/>
      <c r="EH10" s="28"/>
    </row>
    <row r="11" spans="1:138" s="30" customFormat="1">
      <c r="A11" s="8">
        <v>10</v>
      </c>
      <c r="B11" s="8" t="s">
        <v>252</v>
      </c>
      <c r="C11" s="8" t="s">
        <v>30</v>
      </c>
      <c r="D11" s="8" t="s">
        <v>27</v>
      </c>
      <c r="E11" s="8" t="s">
        <v>29</v>
      </c>
      <c r="F11" s="8" t="s">
        <v>39</v>
      </c>
      <c r="G11" s="8">
        <v>81</v>
      </c>
      <c r="H11" s="8" t="s">
        <v>25</v>
      </c>
      <c r="I11" s="8" t="s">
        <v>29</v>
      </c>
      <c r="J11" s="32">
        <f t="shared" si="0"/>
        <v>87</v>
      </c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N11" s="28"/>
      <c r="DO11" s="28"/>
      <c r="DP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F11" s="28"/>
      <c r="EG11" s="28"/>
      <c r="EH11" s="28"/>
    </row>
    <row r="12" spans="1:138" s="30" customFormat="1">
      <c r="A12" s="8">
        <v>11</v>
      </c>
      <c r="B12" s="8" t="s">
        <v>253</v>
      </c>
      <c r="C12" s="8" t="s">
        <v>36</v>
      </c>
      <c r="D12" s="8" t="s">
        <v>28</v>
      </c>
      <c r="E12" s="8" t="s">
        <v>29</v>
      </c>
      <c r="F12" s="8" t="s">
        <v>25</v>
      </c>
      <c r="G12" s="8">
        <v>77</v>
      </c>
      <c r="H12" s="8" t="s">
        <v>36</v>
      </c>
      <c r="I12" s="8" t="s">
        <v>29</v>
      </c>
      <c r="J12" s="32">
        <f t="shared" si="0"/>
        <v>85.15</v>
      </c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N12" s="28"/>
      <c r="DO12" s="28"/>
      <c r="DP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F12" s="28"/>
      <c r="EG12" s="28"/>
      <c r="EH12" s="28"/>
    </row>
    <row r="13" spans="1:138" s="30" customFormat="1">
      <c r="A13" s="8">
        <v>12</v>
      </c>
      <c r="B13" s="8" t="s">
        <v>254</v>
      </c>
      <c r="C13" s="8" t="s">
        <v>38</v>
      </c>
      <c r="D13" s="8" t="s">
        <v>83</v>
      </c>
      <c r="E13" s="8" t="s">
        <v>39</v>
      </c>
      <c r="F13" s="8" t="s">
        <v>25</v>
      </c>
      <c r="G13" s="8">
        <v>76</v>
      </c>
      <c r="H13" s="8" t="s">
        <v>32</v>
      </c>
      <c r="I13" s="8" t="s">
        <v>28</v>
      </c>
      <c r="J13" s="32">
        <f t="shared" si="0"/>
        <v>84.2</v>
      </c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N13" s="28"/>
      <c r="DO13" s="28"/>
      <c r="DP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F13" s="28"/>
      <c r="EG13" s="28"/>
      <c r="EH13" s="28"/>
    </row>
    <row r="14" spans="1:138" s="30" customFormat="1">
      <c r="A14" s="8">
        <v>13</v>
      </c>
      <c r="B14" s="8" t="s">
        <v>255</v>
      </c>
      <c r="C14" s="8" t="s">
        <v>38</v>
      </c>
      <c r="D14" s="8" t="s">
        <v>86</v>
      </c>
      <c r="E14" s="8" t="s">
        <v>29</v>
      </c>
      <c r="F14" s="8" t="s">
        <v>25</v>
      </c>
      <c r="G14" s="8">
        <v>75</v>
      </c>
      <c r="H14" s="8" t="s">
        <v>30</v>
      </c>
      <c r="I14" s="8" t="s">
        <v>32</v>
      </c>
      <c r="J14" s="32">
        <f t="shared" si="0"/>
        <v>83.3</v>
      </c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N14" s="28"/>
      <c r="DO14" s="28"/>
      <c r="DP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F14" s="28"/>
      <c r="EG14" s="28"/>
      <c r="EH14" s="28"/>
    </row>
    <row r="15" spans="1:138" s="30" customFormat="1">
      <c r="A15" s="8">
        <v>14</v>
      </c>
      <c r="B15" s="8" t="s">
        <v>256</v>
      </c>
      <c r="C15" s="8" t="s">
        <v>29</v>
      </c>
      <c r="D15" s="8" t="s">
        <v>83</v>
      </c>
      <c r="E15" s="8" t="s">
        <v>32</v>
      </c>
      <c r="F15" s="8" t="s">
        <v>25</v>
      </c>
      <c r="G15" s="8">
        <v>70</v>
      </c>
      <c r="H15" s="8" t="s">
        <v>36</v>
      </c>
      <c r="I15" s="8" t="s">
        <v>28</v>
      </c>
      <c r="J15" s="32">
        <f t="shared" si="0"/>
        <v>83</v>
      </c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N15" s="28"/>
      <c r="DO15" s="28"/>
      <c r="DP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F15" s="28"/>
      <c r="EG15" s="28"/>
      <c r="EH15" s="28"/>
    </row>
    <row r="16" spans="1:138" s="30" customFormat="1">
      <c r="A16" s="8">
        <v>15</v>
      </c>
      <c r="B16" s="8" t="s">
        <v>257</v>
      </c>
      <c r="C16" s="8" t="s">
        <v>26</v>
      </c>
      <c r="D16" s="8" t="s">
        <v>38</v>
      </c>
      <c r="E16" s="8">
        <v>0</v>
      </c>
      <c r="F16" s="8" t="s">
        <v>25</v>
      </c>
      <c r="G16" s="8">
        <v>72</v>
      </c>
      <c r="H16" s="8" t="s">
        <v>29</v>
      </c>
      <c r="I16" s="8" t="s">
        <v>25</v>
      </c>
      <c r="J16" s="32">
        <f t="shared" si="0"/>
        <v>71.95</v>
      </c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N16" s="28"/>
      <c r="DO16" s="28"/>
      <c r="DP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F16" s="28"/>
      <c r="EG16" s="28"/>
      <c r="EH16" s="28"/>
    </row>
    <row r="17" spans="1:138" s="30" customFormat="1">
      <c r="A17" s="8">
        <v>16</v>
      </c>
      <c r="B17" s="8" t="s">
        <v>258</v>
      </c>
      <c r="C17" s="8" t="s">
        <v>38</v>
      </c>
      <c r="D17" s="8" t="s">
        <v>84</v>
      </c>
      <c r="E17" s="8" t="s">
        <v>30</v>
      </c>
      <c r="F17" s="8" t="s">
        <v>259</v>
      </c>
      <c r="G17" s="8">
        <v>73</v>
      </c>
      <c r="H17" s="8">
        <v>0</v>
      </c>
      <c r="I17" s="8">
        <v>0</v>
      </c>
      <c r="J17" s="32">
        <f>(C17*3+D17*3+E17*3+G17*4)/13*0.7</f>
        <v>54.007692307692309</v>
      </c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N17" s="28"/>
      <c r="DO17" s="28"/>
      <c r="DP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F17" s="28"/>
      <c r="EG17" s="28"/>
      <c r="EH17" s="28"/>
    </row>
  </sheetData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Y11"/>
  <sheetViews>
    <sheetView workbookViewId="0">
      <selection activeCell="G11" sqref="G11"/>
    </sheetView>
  </sheetViews>
  <sheetFormatPr defaultRowHeight="13.5"/>
  <cols>
    <col min="1" max="1" width="9" style="37"/>
    <col min="2" max="2" width="12.125" style="18" customWidth="1"/>
    <col min="3" max="3" width="10.375" style="18" customWidth="1"/>
    <col min="4" max="4" width="10.5" style="18" customWidth="1"/>
    <col min="5" max="5" width="10.75" style="18" customWidth="1"/>
    <col min="6" max="6" width="12.75" style="18" customWidth="1"/>
    <col min="7" max="7" width="13.625" style="31" customWidth="1"/>
    <col min="8" max="16384" width="9" style="18"/>
  </cols>
  <sheetData>
    <row r="1" spans="1:155" s="30" customFormat="1" ht="27">
      <c r="A1" s="11" t="s">
        <v>81</v>
      </c>
      <c r="B1" s="16" t="s">
        <v>24</v>
      </c>
      <c r="C1" s="16" t="s">
        <v>275</v>
      </c>
      <c r="D1" s="16" t="s">
        <v>276</v>
      </c>
      <c r="E1" s="16" t="s">
        <v>277</v>
      </c>
      <c r="F1" s="16" t="s">
        <v>278</v>
      </c>
      <c r="G1" s="16" t="s">
        <v>279</v>
      </c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8"/>
      <c r="BT1" s="28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  <c r="EO1" s="29"/>
      <c r="EP1" s="29"/>
      <c r="EQ1" s="29"/>
      <c r="ER1" s="29"/>
      <c r="ES1" s="29"/>
      <c r="ET1" s="29"/>
      <c r="EU1" s="29"/>
      <c r="EV1" s="29"/>
      <c r="EW1" s="29"/>
      <c r="EX1" s="29"/>
      <c r="EY1" s="29"/>
    </row>
    <row r="2" spans="1:155" s="30" customFormat="1">
      <c r="A2" s="10">
        <v>1</v>
      </c>
      <c r="B2" s="16" t="s">
        <v>265</v>
      </c>
      <c r="C2" s="16" t="s">
        <v>25</v>
      </c>
      <c r="D2" s="16" t="s">
        <v>30</v>
      </c>
      <c r="E2" s="16" t="s">
        <v>96</v>
      </c>
      <c r="F2" s="16" t="s">
        <v>32</v>
      </c>
      <c r="G2" s="22">
        <f t="shared" ref="G2:G9" si="0">(C2*3+D2*4+E2*4+F2*4)/15</f>
        <v>89.6</v>
      </c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</row>
    <row r="3" spans="1:155" s="30" customFormat="1">
      <c r="A3" s="10">
        <v>2</v>
      </c>
      <c r="B3" s="16" t="s">
        <v>266</v>
      </c>
      <c r="C3" s="16" t="s">
        <v>29</v>
      </c>
      <c r="D3" s="16" t="s">
        <v>36</v>
      </c>
      <c r="E3" s="16" t="s">
        <v>95</v>
      </c>
      <c r="F3" s="16" t="s">
        <v>34</v>
      </c>
      <c r="G3" s="22">
        <f t="shared" si="0"/>
        <v>89.2</v>
      </c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</row>
    <row r="4" spans="1:155" s="30" customFormat="1">
      <c r="A4" s="10">
        <v>3</v>
      </c>
      <c r="B4" s="16" t="s">
        <v>267</v>
      </c>
      <c r="C4" s="16" t="s">
        <v>25</v>
      </c>
      <c r="D4" s="16" t="s">
        <v>30</v>
      </c>
      <c r="E4" s="16" t="s">
        <v>26</v>
      </c>
      <c r="F4" s="16" t="s">
        <v>28</v>
      </c>
      <c r="G4" s="22">
        <f t="shared" si="0"/>
        <v>88.533333333333331</v>
      </c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</row>
    <row r="5" spans="1:155" s="30" customFormat="1">
      <c r="A5" s="10">
        <v>4</v>
      </c>
      <c r="B5" s="16" t="s">
        <v>268</v>
      </c>
      <c r="C5" s="16" t="s">
        <v>25</v>
      </c>
      <c r="D5" s="16" t="s">
        <v>36</v>
      </c>
      <c r="E5" s="16" t="s">
        <v>96</v>
      </c>
      <c r="F5" s="16" t="s">
        <v>30</v>
      </c>
      <c r="G5" s="22">
        <f t="shared" si="0"/>
        <v>88.266666666666666</v>
      </c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</row>
    <row r="6" spans="1:155" s="30" customFormat="1">
      <c r="A6" s="10">
        <v>5</v>
      </c>
      <c r="B6" s="16" t="s">
        <v>269</v>
      </c>
      <c r="C6" s="16" t="s">
        <v>29</v>
      </c>
      <c r="D6" s="16" t="s">
        <v>27</v>
      </c>
      <c r="E6" s="16" t="s">
        <v>39</v>
      </c>
      <c r="F6" s="16" t="s">
        <v>28</v>
      </c>
      <c r="G6" s="22">
        <f t="shared" si="0"/>
        <v>87.86666666666666</v>
      </c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</row>
    <row r="7" spans="1:155" s="30" customFormat="1">
      <c r="A7" s="10">
        <v>6</v>
      </c>
      <c r="B7" s="16" t="s">
        <v>270</v>
      </c>
      <c r="C7" s="16" t="s">
        <v>32</v>
      </c>
      <c r="D7" s="16" t="s">
        <v>27</v>
      </c>
      <c r="E7" s="16" t="s">
        <v>39</v>
      </c>
      <c r="F7" s="16" t="s">
        <v>30</v>
      </c>
      <c r="G7" s="22">
        <f t="shared" si="0"/>
        <v>86.933333333333337</v>
      </c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8"/>
      <c r="DZ7" s="28"/>
      <c r="EA7" s="28"/>
      <c r="EB7" s="28"/>
      <c r="EC7" s="28"/>
      <c r="ED7" s="28"/>
      <c r="EE7" s="28"/>
      <c r="EF7" s="28"/>
      <c r="EG7" s="28"/>
      <c r="EH7" s="28"/>
      <c r="EI7" s="28"/>
      <c r="EJ7" s="28"/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</row>
    <row r="8" spans="1:155" s="30" customFormat="1">
      <c r="A8" s="10">
        <v>7</v>
      </c>
      <c r="B8" s="16" t="s">
        <v>271</v>
      </c>
      <c r="C8" s="16" t="s">
        <v>39</v>
      </c>
      <c r="D8" s="16" t="s">
        <v>36</v>
      </c>
      <c r="E8" s="16" t="s">
        <v>32</v>
      </c>
      <c r="F8" s="16" t="s">
        <v>33</v>
      </c>
      <c r="G8" s="22">
        <f t="shared" si="0"/>
        <v>86.6</v>
      </c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</row>
    <row r="9" spans="1:155" s="30" customFormat="1">
      <c r="A9" s="10">
        <v>8</v>
      </c>
      <c r="B9" s="16" t="s">
        <v>272</v>
      </c>
      <c r="C9" s="16" t="s">
        <v>32</v>
      </c>
      <c r="D9" s="16" t="s">
        <v>27</v>
      </c>
      <c r="E9" s="16" t="s">
        <v>32</v>
      </c>
      <c r="F9" s="16" t="s">
        <v>33</v>
      </c>
      <c r="G9" s="22">
        <f t="shared" si="0"/>
        <v>85.333333333333329</v>
      </c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28"/>
      <c r="EE9" s="28"/>
      <c r="EF9" s="28"/>
      <c r="EG9" s="28"/>
      <c r="EH9" s="28"/>
      <c r="EI9" s="28"/>
      <c r="EJ9" s="28"/>
      <c r="EK9" s="28"/>
      <c r="EL9" s="28"/>
      <c r="EM9" s="28"/>
      <c r="EN9" s="28"/>
      <c r="EO9" s="28"/>
      <c r="EP9" s="28"/>
      <c r="EQ9" s="28"/>
      <c r="ER9" s="28"/>
      <c r="ES9" s="28"/>
      <c r="ET9" s="28"/>
      <c r="EU9" s="28"/>
      <c r="EV9" s="28"/>
      <c r="EW9" s="28"/>
      <c r="EX9" s="28"/>
      <c r="EY9" s="28"/>
    </row>
    <row r="10" spans="1:155" s="30" customFormat="1">
      <c r="A10" s="10">
        <v>9</v>
      </c>
      <c r="B10" s="16" t="s">
        <v>273</v>
      </c>
      <c r="C10" s="16">
        <v>0</v>
      </c>
      <c r="D10" s="16">
        <v>0</v>
      </c>
      <c r="E10" s="16" t="s">
        <v>39</v>
      </c>
      <c r="F10" s="16" t="s">
        <v>32</v>
      </c>
      <c r="G10" s="22">
        <f>(E10*4+F10*4)/8*0.8</f>
        <v>72.400000000000006</v>
      </c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28"/>
      <c r="DU10" s="28"/>
      <c r="DV10" s="28"/>
      <c r="DW10" s="28"/>
      <c r="DX10" s="28"/>
      <c r="DY10" s="28"/>
      <c r="DZ10" s="28"/>
      <c r="EA10" s="28"/>
      <c r="EB10" s="28"/>
      <c r="EC10" s="28"/>
      <c r="ED10" s="28"/>
      <c r="EE10" s="28"/>
      <c r="EF10" s="28"/>
      <c r="EG10" s="28"/>
      <c r="EH10" s="28"/>
      <c r="EI10" s="28"/>
      <c r="EJ10" s="28"/>
      <c r="EK10" s="28"/>
      <c r="EL10" s="28"/>
      <c r="EM10" s="28"/>
      <c r="EN10" s="28"/>
      <c r="EO10" s="28"/>
      <c r="EP10" s="28"/>
      <c r="EQ10" s="28"/>
      <c r="ER10" s="28"/>
      <c r="ES10" s="28"/>
      <c r="ET10" s="28"/>
      <c r="EU10" s="28"/>
      <c r="EV10" s="28"/>
      <c r="EW10" s="28"/>
      <c r="EX10" s="28"/>
      <c r="EY10" s="28"/>
    </row>
    <row r="11" spans="1:155" s="30" customFormat="1">
      <c r="A11" s="10">
        <v>10</v>
      </c>
      <c r="B11" s="16" t="s">
        <v>274</v>
      </c>
      <c r="C11" s="16">
        <v>0</v>
      </c>
      <c r="D11" s="16">
        <v>0</v>
      </c>
      <c r="E11" s="16" t="s">
        <v>29</v>
      </c>
      <c r="F11" s="16" t="s">
        <v>55</v>
      </c>
      <c r="G11" s="22">
        <f>(E11*4+F11*4)/8*0.8</f>
        <v>70.8</v>
      </c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</row>
  </sheetData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Y31"/>
  <sheetViews>
    <sheetView workbookViewId="0">
      <selection activeCell="J7" sqref="J7"/>
    </sheetView>
  </sheetViews>
  <sheetFormatPr defaultRowHeight="13.5"/>
  <cols>
    <col min="1" max="1" width="9" style="18"/>
    <col min="2" max="2" width="15.375" style="18" customWidth="1"/>
    <col min="3" max="5" width="9" style="40"/>
    <col min="6" max="6" width="10.375" style="40" customWidth="1"/>
    <col min="7" max="9" width="9" style="40"/>
    <col min="10" max="10" width="11.125" style="41" customWidth="1"/>
    <col min="11" max="16384" width="9" style="18"/>
  </cols>
  <sheetData>
    <row r="1" spans="1:155" s="30" customFormat="1" ht="54">
      <c r="A1" s="36" t="s">
        <v>81</v>
      </c>
      <c r="B1" s="16" t="s">
        <v>24</v>
      </c>
      <c r="C1" s="16" t="s">
        <v>325</v>
      </c>
      <c r="D1" s="16" t="s">
        <v>127</v>
      </c>
      <c r="E1" s="16" t="s">
        <v>326</v>
      </c>
      <c r="F1" s="16" t="s">
        <v>130</v>
      </c>
      <c r="G1" s="16" t="s">
        <v>94</v>
      </c>
      <c r="H1" s="16" t="s">
        <v>184</v>
      </c>
      <c r="I1" s="16" t="s">
        <v>124</v>
      </c>
      <c r="J1" s="16" t="s">
        <v>327</v>
      </c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Q1" s="29"/>
      <c r="BR1" s="29"/>
      <c r="BS1" s="28"/>
      <c r="BT1" s="28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E1" s="29"/>
      <c r="EF1" s="29"/>
      <c r="EG1" s="29"/>
      <c r="EH1" s="29"/>
      <c r="EI1" s="29"/>
      <c r="EJ1" s="29"/>
      <c r="EK1" s="29"/>
      <c r="EL1" s="29"/>
      <c r="EM1" s="29"/>
      <c r="EN1" s="29"/>
      <c r="EO1" s="29"/>
      <c r="EP1" s="29"/>
      <c r="EQ1" s="29"/>
      <c r="ER1" s="29"/>
      <c r="ES1" s="29"/>
      <c r="EU1" s="29"/>
      <c r="EV1" s="29"/>
      <c r="EW1" s="29"/>
      <c r="EX1" s="29"/>
      <c r="EY1" s="29"/>
    </row>
    <row r="2" spans="1:155" s="30" customFormat="1">
      <c r="A2" s="10">
        <v>1</v>
      </c>
      <c r="B2" s="16" t="s">
        <v>280</v>
      </c>
      <c r="C2" s="16" t="s">
        <v>29</v>
      </c>
      <c r="D2" s="16" t="s">
        <v>64</v>
      </c>
      <c r="E2" s="16" t="s">
        <v>56</v>
      </c>
      <c r="F2" s="16">
        <v>87</v>
      </c>
      <c r="G2" s="16" t="s">
        <v>63</v>
      </c>
      <c r="H2" s="16">
        <v>90</v>
      </c>
      <c r="I2" s="16" t="s">
        <v>114</v>
      </c>
      <c r="J2" s="22">
        <f t="shared" ref="J2:J29" si="0">(C2*4+D2*3+E2*3+F2*3+G2*2+H2*4+I2*3)/22</f>
        <v>89.63636363636364</v>
      </c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U2" s="28"/>
      <c r="EV2" s="28"/>
      <c r="EW2" s="28"/>
      <c r="EX2" s="28"/>
      <c r="EY2" s="28"/>
    </row>
    <row r="3" spans="1:155" s="30" customFormat="1">
      <c r="A3" s="10">
        <v>2</v>
      </c>
      <c r="B3" s="16" t="s">
        <v>281</v>
      </c>
      <c r="C3" s="16" t="s">
        <v>55</v>
      </c>
      <c r="D3" s="16" t="s">
        <v>56</v>
      </c>
      <c r="E3" s="16" t="s">
        <v>52</v>
      </c>
      <c r="F3" s="16">
        <v>87</v>
      </c>
      <c r="G3" s="16" t="s">
        <v>63</v>
      </c>
      <c r="H3" s="16">
        <v>87</v>
      </c>
      <c r="I3" s="16" t="s">
        <v>114</v>
      </c>
      <c r="J3" s="22">
        <f t="shared" si="0"/>
        <v>89.36363636363636</v>
      </c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U3" s="28"/>
      <c r="EV3" s="28"/>
      <c r="EW3" s="28"/>
      <c r="EX3" s="28"/>
      <c r="EY3" s="28"/>
    </row>
    <row r="4" spans="1:155" s="30" customFormat="1">
      <c r="A4" s="10">
        <v>3</v>
      </c>
      <c r="B4" s="16" t="s">
        <v>282</v>
      </c>
      <c r="C4" s="16" t="s">
        <v>63</v>
      </c>
      <c r="D4" s="16" t="s">
        <v>57</v>
      </c>
      <c r="E4" s="16" t="s">
        <v>114</v>
      </c>
      <c r="F4" s="16">
        <v>87</v>
      </c>
      <c r="G4" s="16" t="s">
        <v>56</v>
      </c>
      <c r="H4" s="16">
        <v>80</v>
      </c>
      <c r="I4" s="16" t="s">
        <v>56</v>
      </c>
      <c r="J4" s="22">
        <f t="shared" si="0"/>
        <v>87.590909090909093</v>
      </c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U4" s="28"/>
      <c r="EV4" s="28"/>
      <c r="EW4" s="28"/>
      <c r="EX4" s="28"/>
      <c r="EY4" s="28"/>
    </row>
    <row r="5" spans="1:155" s="30" customFormat="1">
      <c r="A5" s="10">
        <v>4</v>
      </c>
      <c r="B5" s="16" t="s">
        <v>283</v>
      </c>
      <c r="C5" s="16" t="s">
        <v>56</v>
      </c>
      <c r="D5" s="16" t="s">
        <v>56</v>
      </c>
      <c r="E5" s="16" t="s">
        <v>60</v>
      </c>
      <c r="F5" s="16">
        <v>88</v>
      </c>
      <c r="G5" s="16" t="s">
        <v>60</v>
      </c>
      <c r="H5" s="16">
        <v>78</v>
      </c>
      <c r="I5" s="16" t="s">
        <v>70</v>
      </c>
      <c r="J5" s="22">
        <f t="shared" si="0"/>
        <v>87.5</v>
      </c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U5" s="28"/>
      <c r="EV5" s="28"/>
      <c r="EW5" s="28"/>
      <c r="EX5" s="28"/>
      <c r="EY5" s="28"/>
    </row>
    <row r="6" spans="1:155" s="30" customFormat="1">
      <c r="A6" s="10">
        <v>5</v>
      </c>
      <c r="B6" s="16" t="s">
        <v>284</v>
      </c>
      <c r="C6" s="16" t="s">
        <v>70</v>
      </c>
      <c r="D6" s="16" t="s">
        <v>56</v>
      </c>
      <c r="E6" s="16" t="s">
        <v>115</v>
      </c>
      <c r="F6" s="16">
        <v>79</v>
      </c>
      <c r="G6" s="16" t="s">
        <v>55</v>
      </c>
      <c r="H6" s="16">
        <v>83</v>
      </c>
      <c r="I6" s="16" t="s">
        <v>64</v>
      </c>
      <c r="J6" s="22">
        <f t="shared" si="0"/>
        <v>87.5</v>
      </c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U6" s="28"/>
      <c r="EV6" s="28"/>
      <c r="EW6" s="28"/>
      <c r="EX6" s="28"/>
      <c r="EY6" s="28"/>
    </row>
    <row r="7" spans="1:155" s="30" customFormat="1">
      <c r="A7" s="10">
        <v>6</v>
      </c>
      <c r="B7" s="16" t="s">
        <v>285</v>
      </c>
      <c r="C7" s="16" t="s">
        <v>55</v>
      </c>
      <c r="D7" s="16" t="s">
        <v>56</v>
      </c>
      <c r="E7" s="16" t="s">
        <v>52</v>
      </c>
      <c r="F7" s="16">
        <v>87</v>
      </c>
      <c r="G7" s="16" t="s">
        <v>64</v>
      </c>
      <c r="H7" s="16">
        <v>79</v>
      </c>
      <c r="I7" s="16" t="s">
        <v>70</v>
      </c>
      <c r="J7" s="22">
        <f t="shared" si="0"/>
        <v>87.36363636363636</v>
      </c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  <c r="DJ7" s="28"/>
      <c r="DK7" s="28"/>
      <c r="DL7" s="28"/>
      <c r="DM7" s="28"/>
      <c r="DN7" s="28"/>
      <c r="DO7" s="28"/>
      <c r="DQ7" s="28"/>
      <c r="DR7" s="28"/>
      <c r="DS7" s="28"/>
      <c r="DT7" s="28"/>
      <c r="DU7" s="28"/>
      <c r="DV7" s="28"/>
      <c r="DW7" s="28"/>
      <c r="DX7" s="28"/>
      <c r="DY7" s="28"/>
      <c r="DZ7" s="28"/>
      <c r="EA7" s="28"/>
      <c r="EB7" s="28"/>
      <c r="EC7" s="28"/>
      <c r="EE7" s="28"/>
      <c r="EF7" s="28"/>
      <c r="EG7" s="28"/>
      <c r="EH7" s="28"/>
      <c r="EI7" s="28"/>
      <c r="EJ7" s="28"/>
      <c r="EK7" s="28"/>
      <c r="EL7" s="28"/>
      <c r="EM7" s="28"/>
      <c r="EN7" s="28"/>
      <c r="EO7" s="28"/>
      <c r="EP7" s="28"/>
      <c r="EQ7" s="28"/>
      <c r="ER7" s="28"/>
      <c r="ES7" s="28"/>
      <c r="EU7" s="28"/>
      <c r="EV7" s="28"/>
      <c r="EW7" s="28"/>
      <c r="EX7" s="28"/>
      <c r="EY7" s="28"/>
    </row>
    <row r="8" spans="1:155" s="30" customFormat="1">
      <c r="A8" s="10">
        <v>7</v>
      </c>
      <c r="B8" s="16" t="s">
        <v>286</v>
      </c>
      <c r="C8" s="16" t="s">
        <v>60</v>
      </c>
      <c r="D8" s="16">
        <v>86</v>
      </c>
      <c r="E8" s="16" t="s">
        <v>64</v>
      </c>
      <c r="F8" s="16">
        <v>85</v>
      </c>
      <c r="G8" s="16" t="s">
        <v>55</v>
      </c>
      <c r="H8" s="16">
        <v>88</v>
      </c>
      <c r="I8" s="16" t="s">
        <v>53</v>
      </c>
      <c r="J8" s="22">
        <f t="shared" si="0"/>
        <v>87.36363636363636</v>
      </c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U8" s="28"/>
      <c r="EV8" s="28"/>
      <c r="EW8" s="28"/>
      <c r="EX8" s="28"/>
      <c r="EY8" s="28"/>
    </row>
    <row r="9" spans="1:155" s="30" customFormat="1">
      <c r="A9" s="10">
        <v>8</v>
      </c>
      <c r="B9" s="16" t="s">
        <v>287</v>
      </c>
      <c r="C9" s="16" t="s">
        <v>52</v>
      </c>
      <c r="D9" s="16" t="s">
        <v>52</v>
      </c>
      <c r="E9" s="16" t="s">
        <v>60</v>
      </c>
      <c r="F9" s="16">
        <v>79</v>
      </c>
      <c r="G9" s="16" t="s">
        <v>60</v>
      </c>
      <c r="H9" s="16">
        <v>82</v>
      </c>
      <c r="I9" s="16" t="s">
        <v>56</v>
      </c>
      <c r="J9" s="22">
        <f t="shared" si="0"/>
        <v>87.227272727272734</v>
      </c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E9" s="28"/>
      <c r="EF9" s="28"/>
      <c r="EG9" s="28"/>
      <c r="EH9" s="28"/>
      <c r="EI9" s="28"/>
      <c r="EJ9" s="28"/>
      <c r="EK9" s="28"/>
      <c r="EL9" s="28"/>
      <c r="EM9" s="28"/>
      <c r="EN9" s="28"/>
      <c r="EO9" s="28"/>
      <c r="EP9" s="28"/>
      <c r="EQ9" s="28"/>
      <c r="ER9" s="28"/>
      <c r="ES9" s="28"/>
      <c r="EU9" s="28"/>
      <c r="EV9" s="28"/>
      <c r="EW9" s="28"/>
      <c r="EX9" s="28"/>
      <c r="EY9" s="28"/>
    </row>
    <row r="10" spans="1:155" s="30" customFormat="1">
      <c r="A10" s="10">
        <v>9</v>
      </c>
      <c r="B10" s="16" t="s">
        <v>288</v>
      </c>
      <c r="C10" s="16" t="s">
        <v>115</v>
      </c>
      <c r="D10" s="16" t="s">
        <v>56</v>
      </c>
      <c r="E10" s="16" t="s">
        <v>64</v>
      </c>
      <c r="F10" s="16" t="s">
        <v>57</v>
      </c>
      <c r="G10" s="16" t="s">
        <v>60</v>
      </c>
      <c r="H10" s="16">
        <v>77</v>
      </c>
      <c r="I10" s="16" t="s">
        <v>53</v>
      </c>
      <c r="J10" s="22">
        <f t="shared" si="0"/>
        <v>87.090909090909093</v>
      </c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Q10" s="28"/>
      <c r="DR10" s="28"/>
      <c r="DS10" s="28"/>
      <c r="DT10" s="28"/>
      <c r="DU10" s="28"/>
      <c r="DV10" s="28"/>
      <c r="DW10" s="28"/>
      <c r="DX10" s="28"/>
      <c r="DY10" s="28"/>
      <c r="DZ10" s="28"/>
      <c r="EA10" s="28"/>
      <c r="EB10" s="28"/>
      <c r="EC10" s="28"/>
      <c r="EE10" s="28"/>
      <c r="EF10" s="28"/>
      <c r="EG10" s="28"/>
      <c r="EH10" s="28"/>
      <c r="EI10" s="28"/>
      <c r="EJ10" s="28"/>
      <c r="EK10" s="28"/>
      <c r="EL10" s="28"/>
      <c r="EM10" s="28"/>
      <c r="EN10" s="28"/>
      <c r="EO10" s="28"/>
      <c r="EP10" s="28"/>
      <c r="EQ10" s="28"/>
      <c r="ER10" s="28"/>
      <c r="ES10" s="28"/>
      <c r="EU10" s="28"/>
      <c r="EV10" s="28"/>
      <c r="EW10" s="28"/>
      <c r="EX10" s="28"/>
      <c r="EY10" s="28"/>
    </row>
    <row r="11" spans="1:155" s="30" customFormat="1">
      <c r="A11" s="10">
        <v>10</v>
      </c>
      <c r="B11" s="16" t="s">
        <v>289</v>
      </c>
      <c r="C11" s="16" t="s">
        <v>56</v>
      </c>
      <c r="D11" s="16" t="s">
        <v>114</v>
      </c>
      <c r="E11" s="16" t="s">
        <v>68</v>
      </c>
      <c r="F11" s="16" t="s">
        <v>68</v>
      </c>
      <c r="G11" s="16" t="s">
        <v>56</v>
      </c>
      <c r="H11" s="16">
        <v>84</v>
      </c>
      <c r="I11" s="16" t="s">
        <v>56</v>
      </c>
      <c r="J11" s="22">
        <f t="shared" si="0"/>
        <v>86.86363636363636</v>
      </c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U11" s="28"/>
      <c r="EV11" s="28"/>
      <c r="EW11" s="28"/>
      <c r="EX11" s="28"/>
      <c r="EY11" s="28"/>
    </row>
    <row r="12" spans="1:155" s="30" customFormat="1">
      <c r="A12" s="10">
        <v>11</v>
      </c>
      <c r="B12" s="16" t="s">
        <v>290</v>
      </c>
      <c r="C12" s="16" t="s">
        <v>60</v>
      </c>
      <c r="D12" s="16" t="s">
        <v>62</v>
      </c>
      <c r="E12" s="16" t="s">
        <v>60</v>
      </c>
      <c r="F12" s="16">
        <v>85</v>
      </c>
      <c r="G12" s="16" t="s">
        <v>56</v>
      </c>
      <c r="H12" s="16">
        <v>82</v>
      </c>
      <c r="I12" s="16" t="s">
        <v>53</v>
      </c>
      <c r="J12" s="22">
        <f t="shared" si="0"/>
        <v>86.545454545454547</v>
      </c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8"/>
      <c r="EP12" s="28"/>
      <c r="EQ12" s="28"/>
      <c r="ER12" s="28"/>
      <c r="ES12" s="28"/>
      <c r="EU12" s="28"/>
      <c r="EV12" s="28"/>
      <c r="EW12" s="28"/>
      <c r="EX12" s="28"/>
      <c r="EY12" s="28"/>
    </row>
    <row r="13" spans="1:155" s="30" customFormat="1">
      <c r="A13" s="10">
        <v>12</v>
      </c>
      <c r="B13" s="16" t="s">
        <v>291</v>
      </c>
      <c r="C13" s="16" t="s">
        <v>56</v>
      </c>
      <c r="D13" s="16" t="s">
        <v>57</v>
      </c>
      <c r="E13" s="16" t="s">
        <v>60</v>
      </c>
      <c r="F13" s="16">
        <v>81</v>
      </c>
      <c r="G13" s="16" t="s">
        <v>55</v>
      </c>
      <c r="H13" s="16">
        <v>84</v>
      </c>
      <c r="I13" s="16" t="s">
        <v>56</v>
      </c>
      <c r="J13" s="22">
        <f t="shared" si="0"/>
        <v>86.454545454545453</v>
      </c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U13" s="28"/>
      <c r="EV13" s="28"/>
      <c r="EW13" s="28"/>
      <c r="EX13" s="28"/>
      <c r="EY13" s="28"/>
    </row>
    <row r="14" spans="1:155" s="30" customFormat="1">
      <c r="A14" s="10">
        <v>13</v>
      </c>
      <c r="B14" s="16" t="s">
        <v>292</v>
      </c>
      <c r="C14" s="16" t="s">
        <v>56</v>
      </c>
      <c r="D14" s="16" t="s">
        <v>68</v>
      </c>
      <c r="E14" s="16" t="s">
        <v>63</v>
      </c>
      <c r="F14" s="16">
        <v>82</v>
      </c>
      <c r="G14" s="16" t="s">
        <v>63</v>
      </c>
      <c r="H14" s="16">
        <v>85</v>
      </c>
      <c r="I14" s="16" t="s">
        <v>56</v>
      </c>
      <c r="J14" s="22">
        <f t="shared" si="0"/>
        <v>86.409090909090907</v>
      </c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U14" s="28"/>
      <c r="EV14" s="28"/>
      <c r="EW14" s="28"/>
      <c r="EX14" s="28"/>
      <c r="EY14" s="28"/>
    </row>
    <row r="15" spans="1:155" s="30" customFormat="1">
      <c r="A15" s="10">
        <v>14</v>
      </c>
      <c r="B15" s="16" t="s">
        <v>293</v>
      </c>
      <c r="C15" s="16" t="s">
        <v>63</v>
      </c>
      <c r="D15" s="16" t="s">
        <v>64</v>
      </c>
      <c r="E15" s="16" t="s">
        <v>56</v>
      </c>
      <c r="F15" s="16">
        <v>75</v>
      </c>
      <c r="G15" s="16" t="s">
        <v>52</v>
      </c>
      <c r="H15" s="16">
        <v>83</v>
      </c>
      <c r="I15" s="16" t="s">
        <v>53</v>
      </c>
      <c r="J15" s="22">
        <f t="shared" si="0"/>
        <v>86.272727272727266</v>
      </c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U15" s="28"/>
      <c r="EV15" s="28"/>
      <c r="EW15" s="28"/>
      <c r="EX15" s="28"/>
      <c r="EY15" s="28"/>
    </row>
    <row r="16" spans="1:155" s="30" customFormat="1">
      <c r="A16" s="10">
        <v>15</v>
      </c>
      <c r="B16" s="16" t="s">
        <v>294</v>
      </c>
      <c r="C16" s="16" t="s">
        <v>63</v>
      </c>
      <c r="D16" s="16" t="s">
        <v>54</v>
      </c>
      <c r="E16" s="16" t="s">
        <v>63</v>
      </c>
      <c r="F16" s="16">
        <v>90</v>
      </c>
      <c r="G16" s="16" t="s">
        <v>63</v>
      </c>
      <c r="H16" s="16">
        <v>76</v>
      </c>
      <c r="I16" s="16" t="s">
        <v>52</v>
      </c>
      <c r="J16" s="22">
        <f t="shared" si="0"/>
        <v>86.227272727272734</v>
      </c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U16" s="28"/>
      <c r="EV16" s="28"/>
      <c r="EW16" s="28"/>
      <c r="EX16" s="28"/>
      <c r="EY16" s="28"/>
    </row>
    <row r="17" spans="1:155" s="30" customFormat="1">
      <c r="A17" s="10">
        <v>16</v>
      </c>
      <c r="B17" s="16" t="s">
        <v>295</v>
      </c>
      <c r="C17" s="16" t="s">
        <v>57</v>
      </c>
      <c r="D17" s="16" t="s">
        <v>57</v>
      </c>
      <c r="E17" s="16" t="s">
        <v>53</v>
      </c>
      <c r="F17" s="16">
        <v>87</v>
      </c>
      <c r="G17" s="16" t="s">
        <v>66</v>
      </c>
      <c r="H17" s="16">
        <v>88</v>
      </c>
      <c r="I17" s="16" t="s">
        <v>59</v>
      </c>
      <c r="J17" s="22">
        <f t="shared" si="0"/>
        <v>85.909090909090907</v>
      </c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U17" s="28"/>
      <c r="EV17" s="28"/>
      <c r="EW17" s="28"/>
      <c r="EX17" s="28"/>
      <c r="EY17" s="28"/>
    </row>
    <row r="18" spans="1:155" s="30" customFormat="1">
      <c r="A18" s="10">
        <v>17</v>
      </c>
      <c r="B18" s="16" t="s">
        <v>296</v>
      </c>
      <c r="C18" s="16" t="s">
        <v>52</v>
      </c>
      <c r="D18" s="16" t="s">
        <v>68</v>
      </c>
      <c r="E18" s="16" t="s">
        <v>56</v>
      </c>
      <c r="F18" s="16">
        <v>83</v>
      </c>
      <c r="G18" s="16" t="s">
        <v>63</v>
      </c>
      <c r="H18" s="16">
        <v>75</v>
      </c>
      <c r="I18" s="16" t="s">
        <v>53</v>
      </c>
      <c r="J18" s="22">
        <f t="shared" si="0"/>
        <v>85.36363636363636</v>
      </c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E18" s="28"/>
      <c r="EF18" s="28"/>
      <c r="EG18" s="28"/>
      <c r="EH18" s="28"/>
      <c r="EI18" s="28"/>
      <c r="EJ18" s="28"/>
      <c r="EK18" s="28"/>
      <c r="EL18" s="28"/>
      <c r="EM18" s="28"/>
      <c r="EN18" s="28"/>
      <c r="EO18" s="28"/>
      <c r="EP18" s="28"/>
      <c r="EQ18" s="28"/>
      <c r="ER18" s="28"/>
      <c r="ES18" s="28"/>
      <c r="EU18" s="28"/>
      <c r="EV18" s="28"/>
      <c r="EW18" s="28"/>
      <c r="EX18" s="28"/>
      <c r="EY18" s="28"/>
    </row>
    <row r="19" spans="1:155" s="30" customFormat="1">
      <c r="A19" s="10">
        <v>18</v>
      </c>
      <c r="B19" s="16" t="s">
        <v>297</v>
      </c>
      <c r="C19" s="16" t="s">
        <v>52</v>
      </c>
      <c r="D19" s="16" t="s">
        <v>63</v>
      </c>
      <c r="E19" s="16" t="s">
        <v>64</v>
      </c>
      <c r="F19" s="16">
        <v>70</v>
      </c>
      <c r="G19" s="16" t="s">
        <v>57</v>
      </c>
      <c r="H19" s="16">
        <v>81</v>
      </c>
      <c r="I19" s="16" t="s">
        <v>70</v>
      </c>
      <c r="J19" s="22">
        <f t="shared" si="0"/>
        <v>85.272727272727266</v>
      </c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E19" s="28"/>
      <c r="EF19" s="28"/>
      <c r="EG19" s="28"/>
      <c r="EH19" s="28"/>
      <c r="EI19" s="28"/>
      <c r="EJ19" s="28"/>
      <c r="EK19" s="28"/>
      <c r="EL19" s="28"/>
      <c r="EM19" s="28"/>
      <c r="EN19" s="28"/>
      <c r="EO19" s="28"/>
      <c r="EP19" s="28"/>
      <c r="EQ19" s="28"/>
      <c r="ER19" s="28"/>
      <c r="ES19" s="28"/>
      <c r="EU19" s="28"/>
      <c r="EV19" s="28"/>
      <c r="EW19" s="28"/>
      <c r="EX19" s="28"/>
      <c r="EY19" s="28"/>
    </row>
    <row r="20" spans="1:155" s="30" customFormat="1">
      <c r="A20" s="10">
        <v>19</v>
      </c>
      <c r="B20" s="16" t="s">
        <v>298</v>
      </c>
      <c r="C20" s="16" t="s">
        <v>60</v>
      </c>
      <c r="D20" s="16">
        <v>80</v>
      </c>
      <c r="E20" s="16" t="s">
        <v>57</v>
      </c>
      <c r="F20" s="16">
        <v>79</v>
      </c>
      <c r="G20" s="16" t="s">
        <v>56</v>
      </c>
      <c r="H20" s="16">
        <v>84</v>
      </c>
      <c r="I20" s="16" t="s">
        <v>52</v>
      </c>
      <c r="J20" s="22">
        <f t="shared" si="0"/>
        <v>85.272727272727266</v>
      </c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E20" s="28"/>
      <c r="EF20" s="28"/>
      <c r="EG20" s="28"/>
      <c r="EH20" s="28"/>
      <c r="EI20" s="28"/>
      <c r="EJ20" s="28"/>
      <c r="EK20" s="28"/>
      <c r="EL20" s="28"/>
      <c r="EM20" s="28"/>
      <c r="EN20" s="28"/>
      <c r="EO20" s="28"/>
      <c r="EP20" s="28"/>
      <c r="EQ20" s="28"/>
      <c r="ER20" s="28"/>
      <c r="ES20" s="28"/>
      <c r="EU20" s="28"/>
      <c r="EV20" s="28"/>
      <c r="EW20" s="28"/>
      <c r="EX20" s="28"/>
      <c r="EY20" s="28"/>
    </row>
    <row r="21" spans="1:155" s="30" customFormat="1">
      <c r="A21" s="10">
        <v>20</v>
      </c>
      <c r="B21" s="16" t="s">
        <v>299</v>
      </c>
      <c r="C21" s="16" t="s">
        <v>300</v>
      </c>
      <c r="D21" s="16" t="s">
        <v>301</v>
      </c>
      <c r="E21" s="16" t="s">
        <v>302</v>
      </c>
      <c r="F21" s="16">
        <v>77</v>
      </c>
      <c r="G21" s="16" t="s">
        <v>301</v>
      </c>
      <c r="H21" s="16">
        <v>86</v>
      </c>
      <c r="I21" s="16" t="s">
        <v>303</v>
      </c>
      <c r="J21" s="22">
        <f t="shared" si="0"/>
        <v>85.090909090909093</v>
      </c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28"/>
      <c r="DH21" s="28"/>
      <c r="DI21" s="28"/>
      <c r="DJ21" s="28"/>
      <c r="DK21" s="28"/>
      <c r="DL21" s="28"/>
      <c r="DM21" s="28"/>
      <c r="DN21" s="28"/>
      <c r="DO21" s="28"/>
      <c r="DQ21" s="28"/>
      <c r="DR21" s="28"/>
      <c r="DS21" s="28"/>
      <c r="DT21" s="28"/>
      <c r="DU21" s="28"/>
      <c r="DV21" s="28"/>
      <c r="DW21" s="28"/>
      <c r="DX21" s="28"/>
      <c r="DY21" s="28"/>
      <c r="DZ21" s="28"/>
      <c r="EA21" s="28"/>
      <c r="EB21" s="28"/>
      <c r="EC21" s="28"/>
      <c r="EE21" s="28"/>
      <c r="EF21" s="28"/>
      <c r="EG21" s="28"/>
      <c r="EH21" s="28"/>
      <c r="EI21" s="28"/>
      <c r="EJ21" s="28"/>
      <c r="EK21" s="28"/>
      <c r="EL21" s="28"/>
      <c r="EM21" s="28"/>
      <c r="EN21" s="28"/>
      <c r="EO21" s="28"/>
      <c r="EP21" s="28"/>
      <c r="EQ21" s="28"/>
      <c r="ER21" s="28"/>
      <c r="ES21" s="28"/>
      <c r="EU21" s="28"/>
      <c r="EV21" s="28"/>
      <c r="EW21" s="28"/>
      <c r="EX21" s="28"/>
      <c r="EY21" s="28"/>
    </row>
    <row r="22" spans="1:155" s="30" customFormat="1">
      <c r="A22" s="10">
        <v>21</v>
      </c>
      <c r="B22" s="16" t="s">
        <v>304</v>
      </c>
      <c r="C22" s="16" t="s">
        <v>302</v>
      </c>
      <c r="D22" s="16">
        <v>75</v>
      </c>
      <c r="E22" s="16" t="s">
        <v>303</v>
      </c>
      <c r="F22" s="16">
        <v>85</v>
      </c>
      <c r="G22" s="16" t="s">
        <v>302</v>
      </c>
      <c r="H22" s="16">
        <v>82</v>
      </c>
      <c r="I22" s="16" t="s">
        <v>305</v>
      </c>
      <c r="J22" s="22">
        <f t="shared" si="0"/>
        <v>84.727272727272734</v>
      </c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E22" s="28"/>
      <c r="EF22" s="28"/>
      <c r="EG22" s="28"/>
      <c r="EH22" s="28"/>
      <c r="EI22" s="28"/>
      <c r="EJ22" s="28"/>
      <c r="EK22" s="28"/>
      <c r="EL22" s="28"/>
      <c r="EM22" s="28"/>
      <c r="EN22" s="28"/>
      <c r="EO22" s="28"/>
      <c r="EP22" s="28"/>
      <c r="EQ22" s="28"/>
      <c r="ER22" s="28"/>
      <c r="ES22" s="28"/>
      <c r="EU22" s="28"/>
      <c r="EV22" s="28"/>
      <c r="EW22" s="28"/>
      <c r="EX22" s="28"/>
      <c r="EY22" s="28"/>
    </row>
    <row r="23" spans="1:155" s="30" customFormat="1">
      <c r="A23" s="10">
        <v>22</v>
      </c>
      <c r="B23" s="16" t="s">
        <v>306</v>
      </c>
      <c r="C23" s="16" t="s">
        <v>307</v>
      </c>
      <c r="D23" s="16" t="s">
        <v>308</v>
      </c>
      <c r="E23" s="16" t="s">
        <v>301</v>
      </c>
      <c r="F23" s="16">
        <v>75</v>
      </c>
      <c r="G23" s="16" t="s">
        <v>301</v>
      </c>
      <c r="H23" s="16">
        <v>84</v>
      </c>
      <c r="I23" s="16" t="s">
        <v>307</v>
      </c>
      <c r="J23" s="22">
        <f t="shared" si="0"/>
        <v>84.590909090909093</v>
      </c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28"/>
      <c r="DH23" s="28"/>
      <c r="DI23" s="28"/>
      <c r="DJ23" s="28"/>
      <c r="DK23" s="28"/>
      <c r="DL23" s="28"/>
      <c r="DM23" s="28"/>
      <c r="DN23" s="28"/>
      <c r="DO23" s="28"/>
      <c r="DQ23" s="28"/>
      <c r="DR23" s="28"/>
      <c r="DS23" s="28"/>
      <c r="DT23" s="28"/>
      <c r="DU23" s="28"/>
      <c r="DV23" s="28"/>
      <c r="DW23" s="28"/>
      <c r="DX23" s="28"/>
      <c r="DY23" s="28"/>
      <c r="DZ23" s="28"/>
      <c r="EA23" s="28"/>
      <c r="EB23" s="28"/>
      <c r="EC23" s="28"/>
      <c r="EE23" s="28"/>
      <c r="EF23" s="28"/>
      <c r="EG23" s="28"/>
      <c r="EH23" s="28"/>
      <c r="EI23" s="28"/>
      <c r="EJ23" s="28"/>
      <c r="EK23" s="28"/>
      <c r="EL23" s="28"/>
      <c r="EM23" s="28"/>
      <c r="EN23" s="28"/>
      <c r="EO23" s="28"/>
      <c r="EP23" s="28"/>
      <c r="EQ23" s="28"/>
      <c r="ER23" s="28"/>
      <c r="ES23" s="28"/>
      <c r="EU23" s="28"/>
      <c r="EV23" s="28"/>
      <c r="EW23" s="28"/>
      <c r="EX23" s="28"/>
      <c r="EY23" s="28"/>
    </row>
    <row r="24" spans="1:155" s="30" customFormat="1">
      <c r="A24" s="10">
        <v>23</v>
      </c>
      <c r="B24" s="16" t="s">
        <v>309</v>
      </c>
      <c r="C24" s="16" t="s">
        <v>310</v>
      </c>
      <c r="D24" s="16" t="s">
        <v>311</v>
      </c>
      <c r="E24" s="16" t="s">
        <v>300</v>
      </c>
      <c r="F24" s="16">
        <v>81</v>
      </c>
      <c r="G24" s="16" t="s">
        <v>301</v>
      </c>
      <c r="H24" s="16">
        <v>83</v>
      </c>
      <c r="I24" s="16" t="s">
        <v>303</v>
      </c>
      <c r="J24" s="22">
        <f t="shared" si="0"/>
        <v>84.454545454545453</v>
      </c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28"/>
      <c r="DH24" s="28"/>
      <c r="DI24" s="28"/>
      <c r="DJ24" s="28"/>
      <c r="DK24" s="28"/>
      <c r="DL24" s="28"/>
      <c r="DM24" s="28"/>
      <c r="DN24" s="28"/>
      <c r="DO24" s="28"/>
      <c r="DQ24" s="28"/>
      <c r="DR24" s="28"/>
      <c r="DS24" s="28"/>
      <c r="DT24" s="28"/>
      <c r="DU24" s="28"/>
      <c r="DV24" s="28"/>
      <c r="DW24" s="28"/>
      <c r="DX24" s="28"/>
      <c r="DY24" s="28"/>
      <c r="DZ24" s="28"/>
      <c r="EA24" s="28"/>
      <c r="EB24" s="28"/>
      <c r="EC24" s="28"/>
      <c r="EE24" s="28"/>
      <c r="EF24" s="28"/>
      <c r="EG24" s="28"/>
      <c r="EH24" s="28"/>
      <c r="EI24" s="28"/>
      <c r="EJ24" s="28"/>
      <c r="EK24" s="28"/>
      <c r="EL24" s="28"/>
      <c r="EM24" s="28"/>
      <c r="EN24" s="28"/>
      <c r="EO24" s="28"/>
      <c r="EP24" s="28"/>
      <c r="EQ24" s="28"/>
      <c r="ER24" s="28"/>
      <c r="ES24" s="28"/>
      <c r="EU24" s="28"/>
      <c r="EV24" s="28"/>
      <c r="EW24" s="28"/>
      <c r="EX24" s="28"/>
      <c r="EY24" s="28"/>
    </row>
    <row r="25" spans="1:155" s="30" customFormat="1">
      <c r="A25" s="10">
        <v>24</v>
      </c>
      <c r="B25" s="16" t="s">
        <v>312</v>
      </c>
      <c r="C25" s="16" t="s">
        <v>307</v>
      </c>
      <c r="D25" s="16" t="s">
        <v>311</v>
      </c>
      <c r="E25" s="16" t="s">
        <v>307</v>
      </c>
      <c r="F25" s="16">
        <v>86</v>
      </c>
      <c r="G25" s="16" t="s">
        <v>301</v>
      </c>
      <c r="H25" s="16">
        <v>71</v>
      </c>
      <c r="I25" s="16" t="s">
        <v>307</v>
      </c>
      <c r="J25" s="22">
        <f t="shared" si="0"/>
        <v>83.454545454545453</v>
      </c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28"/>
      <c r="DH25" s="28"/>
      <c r="DI25" s="28"/>
      <c r="DJ25" s="28"/>
      <c r="DK25" s="28"/>
      <c r="DL25" s="28"/>
      <c r="DM25" s="28"/>
      <c r="DN25" s="28"/>
      <c r="DO25" s="28"/>
      <c r="DQ25" s="28"/>
      <c r="DR25" s="28"/>
      <c r="DS25" s="28"/>
      <c r="DT25" s="28"/>
      <c r="DU25" s="28"/>
      <c r="DV25" s="28"/>
      <c r="DW25" s="28"/>
      <c r="DX25" s="28"/>
      <c r="DY25" s="28"/>
      <c r="DZ25" s="28"/>
      <c r="EA25" s="28"/>
      <c r="EB25" s="28"/>
      <c r="EC25" s="28"/>
      <c r="EE25" s="28"/>
      <c r="EF25" s="28"/>
      <c r="EG25" s="28"/>
      <c r="EH25" s="28"/>
      <c r="EI25" s="28"/>
      <c r="EJ25" s="28"/>
      <c r="EK25" s="28"/>
      <c r="EL25" s="28"/>
      <c r="EM25" s="28"/>
      <c r="EN25" s="28"/>
      <c r="EO25" s="28"/>
      <c r="EP25" s="28"/>
      <c r="EQ25" s="28"/>
      <c r="ER25" s="28"/>
      <c r="ES25" s="28"/>
      <c r="EU25" s="28"/>
      <c r="EV25" s="28"/>
      <c r="EW25" s="28"/>
      <c r="EX25" s="28"/>
      <c r="EY25" s="28"/>
    </row>
    <row r="26" spans="1:155" s="30" customFormat="1">
      <c r="A26" s="10">
        <v>25</v>
      </c>
      <c r="B26" s="16" t="s">
        <v>313</v>
      </c>
      <c r="C26" s="16" t="s">
        <v>300</v>
      </c>
      <c r="D26" s="16" t="s">
        <v>311</v>
      </c>
      <c r="E26" s="16" t="s">
        <v>310</v>
      </c>
      <c r="F26" s="16">
        <v>73</v>
      </c>
      <c r="G26" s="16" t="s">
        <v>314</v>
      </c>
      <c r="H26" s="16">
        <v>82</v>
      </c>
      <c r="I26" s="16" t="s">
        <v>307</v>
      </c>
      <c r="J26" s="22">
        <f t="shared" si="0"/>
        <v>83.045454545454547</v>
      </c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8"/>
      <c r="CV26" s="28"/>
      <c r="CW26" s="28"/>
      <c r="CX26" s="28"/>
      <c r="CY26" s="28"/>
      <c r="CZ26" s="28"/>
      <c r="DA26" s="28"/>
      <c r="DB26" s="28"/>
      <c r="DC26" s="28"/>
      <c r="DD26" s="28"/>
      <c r="DE26" s="28"/>
      <c r="DF26" s="28"/>
      <c r="DG26" s="28"/>
      <c r="DH26" s="28"/>
      <c r="DI26" s="28"/>
      <c r="DJ26" s="28"/>
      <c r="DK26" s="28"/>
      <c r="DL26" s="28"/>
      <c r="DM26" s="28"/>
      <c r="DN26" s="28"/>
      <c r="DO26" s="28"/>
      <c r="DQ26" s="28"/>
      <c r="DR26" s="28"/>
      <c r="DS26" s="28"/>
      <c r="DT26" s="28"/>
      <c r="DU26" s="28"/>
      <c r="DV26" s="28"/>
      <c r="DW26" s="28"/>
      <c r="DX26" s="28"/>
      <c r="DY26" s="28"/>
      <c r="DZ26" s="28"/>
      <c r="EA26" s="28"/>
      <c r="EB26" s="28"/>
      <c r="EC26" s="28"/>
      <c r="EE26" s="28"/>
      <c r="EF26" s="28"/>
      <c r="EG26" s="28"/>
      <c r="EH26" s="28"/>
      <c r="EI26" s="28"/>
      <c r="EJ26" s="28"/>
      <c r="EK26" s="28"/>
      <c r="EL26" s="28"/>
      <c r="EM26" s="28"/>
      <c r="EN26" s="28"/>
      <c r="EO26" s="28"/>
      <c r="EP26" s="28"/>
      <c r="EQ26" s="28"/>
      <c r="ER26" s="28"/>
      <c r="ES26" s="28"/>
      <c r="EU26" s="28"/>
      <c r="EV26" s="28"/>
      <c r="EW26" s="28"/>
      <c r="EX26" s="28"/>
      <c r="EY26" s="28"/>
    </row>
    <row r="27" spans="1:155" s="30" customFormat="1">
      <c r="A27" s="10">
        <v>26</v>
      </c>
      <c r="B27" s="16" t="s">
        <v>315</v>
      </c>
      <c r="C27" s="16" t="s">
        <v>300</v>
      </c>
      <c r="D27" s="16" t="s">
        <v>311</v>
      </c>
      <c r="E27" s="16" t="s">
        <v>316</v>
      </c>
      <c r="F27" s="16" t="s">
        <v>317</v>
      </c>
      <c r="G27" s="16" t="s">
        <v>310</v>
      </c>
      <c r="H27" s="16">
        <v>82</v>
      </c>
      <c r="I27" s="16" t="s">
        <v>307</v>
      </c>
      <c r="J27" s="22">
        <f t="shared" si="0"/>
        <v>82.5</v>
      </c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28"/>
      <c r="CO27" s="28"/>
      <c r="CP27" s="28"/>
      <c r="CQ27" s="28"/>
      <c r="CR27" s="28"/>
      <c r="CS27" s="28"/>
      <c r="CT27" s="28"/>
      <c r="CV27" s="28"/>
      <c r="CW27" s="28"/>
      <c r="CX27" s="28"/>
      <c r="CY27" s="28"/>
      <c r="CZ27" s="28"/>
      <c r="DA27" s="28"/>
      <c r="DB27" s="28"/>
      <c r="DC27" s="28"/>
      <c r="DD27" s="28"/>
      <c r="DE27" s="28"/>
      <c r="DF27" s="28"/>
      <c r="DG27" s="28"/>
      <c r="DH27" s="28"/>
      <c r="DI27" s="28"/>
      <c r="DJ27" s="28"/>
      <c r="DK27" s="28"/>
      <c r="DL27" s="28"/>
      <c r="DM27" s="28"/>
      <c r="DN27" s="28"/>
      <c r="DO27" s="28"/>
      <c r="DQ27" s="28"/>
      <c r="DR27" s="28"/>
      <c r="DS27" s="28"/>
      <c r="DT27" s="28"/>
      <c r="DU27" s="28"/>
      <c r="DV27" s="28"/>
      <c r="DW27" s="28"/>
      <c r="DX27" s="28"/>
      <c r="DY27" s="28"/>
      <c r="DZ27" s="28"/>
      <c r="EA27" s="28"/>
      <c r="EB27" s="28"/>
      <c r="EC27" s="28"/>
      <c r="EE27" s="28"/>
      <c r="EF27" s="28"/>
      <c r="EG27" s="28"/>
      <c r="EH27" s="28"/>
      <c r="EI27" s="28"/>
      <c r="EJ27" s="28"/>
      <c r="EK27" s="28"/>
      <c r="EL27" s="28"/>
      <c r="EM27" s="28"/>
      <c r="EN27" s="28"/>
      <c r="EO27" s="28"/>
      <c r="EP27" s="28"/>
      <c r="EQ27" s="28"/>
      <c r="ER27" s="28"/>
      <c r="ES27" s="28"/>
      <c r="EU27" s="28"/>
      <c r="EV27" s="28"/>
      <c r="EW27" s="28"/>
      <c r="EX27" s="28"/>
      <c r="EY27" s="28"/>
    </row>
    <row r="28" spans="1:155" s="30" customFormat="1">
      <c r="A28" s="10">
        <v>27</v>
      </c>
      <c r="B28" s="16" t="s">
        <v>318</v>
      </c>
      <c r="C28" s="16" t="s">
        <v>316</v>
      </c>
      <c r="D28" s="16">
        <v>74</v>
      </c>
      <c r="E28" s="16" t="s">
        <v>310</v>
      </c>
      <c r="F28" s="16">
        <v>80</v>
      </c>
      <c r="G28" s="16" t="s">
        <v>303</v>
      </c>
      <c r="H28" s="16">
        <v>78</v>
      </c>
      <c r="I28" s="16" t="s">
        <v>303</v>
      </c>
      <c r="J28" s="22">
        <f t="shared" si="0"/>
        <v>82.272727272727266</v>
      </c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28"/>
      <c r="CO28" s="28"/>
      <c r="CP28" s="28"/>
      <c r="CQ28" s="28"/>
      <c r="CR28" s="28"/>
      <c r="CS28" s="28"/>
      <c r="CT28" s="28"/>
      <c r="CV28" s="28"/>
      <c r="CW28" s="28"/>
      <c r="CX28" s="28"/>
      <c r="CY28" s="28"/>
      <c r="CZ28" s="28"/>
      <c r="DA28" s="28"/>
      <c r="DB28" s="28"/>
      <c r="DC28" s="28"/>
      <c r="DD28" s="28"/>
      <c r="DE28" s="28"/>
      <c r="DF28" s="28"/>
      <c r="DG28" s="28"/>
      <c r="DH28" s="28"/>
      <c r="DI28" s="28"/>
      <c r="DJ28" s="28"/>
      <c r="DK28" s="28"/>
      <c r="DL28" s="28"/>
      <c r="DM28" s="28"/>
      <c r="DN28" s="28"/>
      <c r="DO28" s="28"/>
      <c r="DQ28" s="28"/>
      <c r="DR28" s="28"/>
      <c r="DS28" s="28"/>
      <c r="DT28" s="28"/>
      <c r="DU28" s="28"/>
      <c r="DV28" s="28"/>
      <c r="DW28" s="28"/>
      <c r="DX28" s="28"/>
      <c r="DY28" s="28"/>
      <c r="DZ28" s="28"/>
      <c r="EA28" s="28"/>
      <c r="EB28" s="28"/>
      <c r="EC28" s="28"/>
      <c r="EE28" s="28"/>
      <c r="EF28" s="28"/>
      <c r="EG28" s="28"/>
      <c r="EH28" s="28"/>
      <c r="EI28" s="28"/>
      <c r="EJ28" s="28"/>
      <c r="EK28" s="28"/>
      <c r="EL28" s="28"/>
      <c r="EM28" s="28"/>
      <c r="EN28" s="28"/>
      <c r="EO28" s="28"/>
      <c r="EP28" s="28"/>
      <c r="EQ28" s="28"/>
      <c r="ER28" s="28"/>
      <c r="ES28" s="28"/>
      <c r="EU28" s="28"/>
      <c r="EV28" s="28"/>
      <c r="EW28" s="28"/>
      <c r="EX28" s="28"/>
      <c r="EY28" s="28"/>
    </row>
    <row r="29" spans="1:155" s="30" customFormat="1">
      <c r="A29" s="10">
        <v>28</v>
      </c>
      <c r="B29" s="16" t="s">
        <v>319</v>
      </c>
      <c r="C29" s="16" t="s">
        <v>307</v>
      </c>
      <c r="D29" s="16" t="s">
        <v>302</v>
      </c>
      <c r="E29" s="16" t="s">
        <v>320</v>
      </c>
      <c r="F29" s="16">
        <v>73</v>
      </c>
      <c r="G29" s="16" t="s">
        <v>311</v>
      </c>
      <c r="H29" s="16">
        <v>82</v>
      </c>
      <c r="I29" s="16" t="s">
        <v>307</v>
      </c>
      <c r="J29" s="22">
        <f t="shared" si="0"/>
        <v>82.227272727272734</v>
      </c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28"/>
      <c r="CO29" s="28"/>
      <c r="CP29" s="28"/>
      <c r="CQ29" s="28"/>
      <c r="CR29" s="28"/>
      <c r="CS29" s="28"/>
      <c r="CT29" s="28"/>
      <c r="CV29" s="28"/>
      <c r="CW29" s="28"/>
      <c r="CX29" s="28"/>
      <c r="CY29" s="28"/>
      <c r="CZ29" s="28"/>
      <c r="DA29" s="28"/>
      <c r="DB29" s="28"/>
      <c r="DC29" s="28"/>
      <c r="DD29" s="28"/>
      <c r="DE29" s="28"/>
      <c r="DF29" s="28"/>
      <c r="DG29" s="28"/>
      <c r="DH29" s="28"/>
      <c r="DI29" s="28"/>
      <c r="DJ29" s="28"/>
      <c r="DK29" s="28"/>
      <c r="DL29" s="28"/>
      <c r="DM29" s="28"/>
      <c r="DN29" s="28"/>
      <c r="DO29" s="28"/>
      <c r="DQ29" s="28"/>
      <c r="DR29" s="28"/>
      <c r="DS29" s="28"/>
      <c r="DT29" s="28"/>
      <c r="DU29" s="28"/>
      <c r="DV29" s="28"/>
      <c r="DW29" s="28"/>
      <c r="DX29" s="28"/>
      <c r="DY29" s="28"/>
      <c r="DZ29" s="28"/>
      <c r="EA29" s="28"/>
      <c r="EB29" s="28"/>
      <c r="EC29" s="28"/>
      <c r="EE29" s="28"/>
      <c r="EF29" s="28"/>
      <c r="EG29" s="28"/>
      <c r="EH29" s="28"/>
      <c r="EI29" s="28"/>
      <c r="EJ29" s="28"/>
      <c r="EK29" s="28"/>
      <c r="EL29" s="28"/>
      <c r="EM29" s="28"/>
      <c r="EN29" s="28"/>
      <c r="EO29" s="28"/>
      <c r="EP29" s="28"/>
      <c r="EQ29" s="28"/>
      <c r="ER29" s="28"/>
      <c r="ES29" s="28"/>
      <c r="EU29" s="28"/>
      <c r="EV29" s="28"/>
      <c r="EW29" s="28"/>
      <c r="EX29" s="28"/>
      <c r="EY29" s="28"/>
    </row>
    <row r="30" spans="1:155" s="30" customFormat="1">
      <c r="A30" s="10">
        <v>29</v>
      </c>
      <c r="B30" s="16" t="s">
        <v>321</v>
      </c>
      <c r="C30" s="16" t="s">
        <v>303</v>
      </c>
      <c r="D30" s="16" t="s">
        <v>301</v>
      </c>
      <c r="E30" s="16" t="s">
        <v>307</v>
      </c>
      <c r="F30" s="16" t="s">
        <v>322</v>
      </c>
      <c r="G30" s="16" t="s">
        <v>301</v>
      </c>
      <c r="H30" s="16">
        <v>80</v>
      </c>
      <c r="I30" s="16">
        <v>0</v>
      </c>
      <c r="J30" s="22">
        <f>((C30*4+D30*3+E30*3+F30*3+G30*2+H30*4)/19)*0.9</f>
        <v>76.547368421052639</v>
      </c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28"/>
      <c r="CO30" s="28"/>
      <c r="CP30" s="28"/>
      <c r="CQ30" s="28"/>
      <c r="CR30" s="28"/>
      <c r="CS30" s="28"/>
      <c r="CT30" s="28"/>
      <c r="CV30" s="28"/>
      <c r="CW30" s="28"/>
      <c r="CX30" s="28"/>
      <c r="CY30" s="28"/>
      <c r="CZ30" s="28"/>
      <c r="DA30" s="28"/>
      <c r="DB30" s="28"/>
      <c r="DC30" s="28"/>
      <c r="DD30" s="28"/>
      <c r="DE30" s="28"/>
      <c r="DF30" s="28"/>
      <c r="DG30" s="28"/>
      <c r="DH30" s="28"/>
      <c r="DI30" s="28"/>
      <c r="DJ30" s="28"/>
      <c r="DK30" s="28"/>
      <c r="DL30" s="28"/>
      <c r="DM30" s="28"/>
      <c r="DN30" s="28"/>
      <c r="DO30" s="28"/>
      <c r="DQ30" s="28"/>
      <c r="DR30" s="28"/>
      <c r="DS30" s="28"/>
      <c r="DT30" s="28"/>
      <c r="DU30" s="28"/>
      <c r="DV30" s="28"/>
      <c r="DW30" s="28"/>
      <c r="DX30" s="28"/>
      <c r="DY30" s="28"/>
      <c r="DZ30" s="28"/>
      <c r="EA30" s="28"/>
      <c r="EB30" s="28"/>
      <c r="EC30" s="28"/>
      <c r="EE30" s="28"/>
      <c r="EF30" s="28"/>
      <c r="EG30" s="28"/>
      <c r="EH30" s="28"/>
      <c r="EI30" s="28"/>
      <c r="EJ30" s="28"/>
      <c r="EK30" s="28"/>
      <c r="EL30" s="28"/>
      <c r="EM30" s="28"/>
      <c r="EN30" s="28"/>
      <c r="EO30" s="28"/>
      <c r="EP30" s="28"/>
      <c r="EQ30" s="28"/>
      <c r="ER30" s="28"/>
      <c r="ES30" s="28"/>
      <c r="EU30" s="28"/>
      <c r="EV30" s="28"/>
      <c r="EW30" s="28"/>
      <c r="EX30" s="28"/>
      <c r="EY30" s="28"/>
    </row>
    <row r="31" spans="1:155" s="30" customFormat="1">
      <c r="A31" s="10">
        <v>30</v>
      </c>
      <c r="B31" s="16" t="s">
        <v>323</v>
      </c>
      <c r="C31" s="16" t="s">
        <v>316</v>
      </c>
      <c r="D31" s="16" t="s">
        <v>324</v>
      </c>
      <c r="E31" s="16" t="s">
        <v>307</v>
      </c>
      <c r="F31" s="16" t="s">
        <v>311</v>
      </c>
      <c r="G31" s="16" t="s">
        <v>303</v>
      </c>
      <c r="H31" s="16">
        <v>82</v>
      </c>
      <c r="I31" s="16">
        <v>0</v>
      </c>
      <c r="J31" s="22">
        <f>((C31*4+D31*3+E31*3+F31*3+G31*2+H31*4)/19)*0.9</f>
        <v>74.273684210526312</v>
      </c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28"/>
      <c r="CO31" s="28"/>
      <c r="CP31" s="28"/>
      <c r="CQ31" s="28"/>
      <c r="CR31" s="28"/>
      <c r="CS31" s="28"/>
      <c r="CT31" s="28"/>
      <c r="CV31" s="28"/>
      <c r="CW31" s="28"/>
      <c r="CX31" s="28"/>
      <c r="CY31" s="28"/>
      <c r="CZ31" s="28"/>
      <c r="DA31" s="28"/>
      <c r="DB31" s="28"/>
      <c r="DC31" s="28"/>
      <c r="DD31" s="28"/>
      <c r="DE31" s="28"/>
      <c r="DF31" s="28"/>
      <c r="DG31" s="28"/>
      <c r="DH31" s="28"/>
      <c r="DI31" s="28"/>
      <c r="DJ31" s="28"/>
      <c r="DK31" s="28"/>
      <c r="DL31" s="28"/>
      <c r="DM31" s="28"/>
      <c r="DN31" s="28"/>
      <c r="DO31" s="28"/>
      <c r="DQ31" s="28"/>
      <c r="DR31" s="28"/>
      <c r="DS31" s="28"/>
      <c r="DT31" s="28"/>
      <c r="DU31" s="28"/>
      <c r="DV31" s="28"/>
      <c r="DW31" s="28"/>
      <c r="DX31" s="28"/>
      <c r="DY31" s="28"/>
      <c r="DZ31" s="28"/>
      <c r="EA31" s="28"/>
      <c r="EB31" s="28"/>
      <c r="EC31" s="28"/>
      <c r="EE31" s="28"/>
      <c r="EF31" s="28"/>
      <c r="EG31" s="28"/>
      <c r="EH31" s="28"/>
      <c r="EI31" s="28"/>
      <c r="EJ31" s="28"/>
      <c r="EK31" s="28"/>
      <c r="EL31" s="28"/>
      <c r="EM31" s="28"/>
      <c r="EN31" s="28"/>
      <c r="EO31" s="28"/>
      <c r="EP31" s="28"/>
      <c r="EQ31" s="28"/>
      <c r="ER31" s="28"/>
      <c r="ES31" s="28"/>
      <c r="EU31" s="28"/>
      <c r="EV31" s="28"/>
      <c r="EW31" s="28"/>
      <c r="EX31" s="28"/>
      <c r="EY31" s="28"/>
    </row>
  </sheetData>
  <phoneticPr fontId="1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Y19"/>
  <sheetViews>
    <sheetView workbookViewId="0">
      <selection activeCell="F25" sqref="F25"/>
    </sheetView>
  </sheetViews>
  <sheetFormatPr defaultRowHeight="13.5"/>
  <cols>
    <col min="1" max="1" width="9" style="37"/>
    <col min="2" max="2" width="11.625" style="18" bestFit="1" customWidth="1"/>
    <col min="3" max="3" width="10.125" style="18" customWidth="1"/>
    <col min="4" max="4" width="9.5" style="18" customWidth="1"/>
    <col min="5" max="6" width="9" style="18"/>
    <col min="7" max="7" width="11.125" style="31" bestFit="1" customWidth="1"/>
    <col min="8" max="16384" width="9" style="18"/>
  </cols>
  <sheetData>
    <row r="1" spans="1:155" s="34" customFormat="1" ht="67.5">
      <c r="A1" s="42" t="s">
        <v>81</v>
      </c>
      <c r="B1" s="25" t="s">
        <v>42</v>
      </c>
      <c r="C1" s="16" t="s">
        <v>128</v>
      </c>
      <c r="D1" s="25" t="s">
        <v>349</v>
      </c>
      <c r="E1" s="16" t="s">
        <v>350</v>
      </c>
      <c r="F1" s="16" t="s">
        <v>351</v>
      </c>
      <c r="G1" s="25" t="s">
        <v>352</v>
      </c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35"/>
      <c r="BT1" s="35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R1" s="29"/>
      <c r="DS1" s="29"/>
      <c r="DT1" s="29"/>
      <c r="DU1" s="29"/>
      <c r="DV1" s="29"/>
      <c r="DW1" s="29"/>
      <c r="DX1" s="29"/>
      <c r="DZ1" s="29"/>
      <c r="EA1" s="29"/>
      <c r="EB1" s="29"/>
      <c r="EC1" s="29"/>
      <c r="ED1" s="29"/>
      <c r="EE1" s="29"/>
      <c r="EF1" s="29"/>
      <c r="EG1" s="29"/>
      <c r="EH1" s="29"/>
      <c r="EJ1" s="29"/>
      <c r="EK1" s="29"/>
      <c r="EL1" s="29"/>
      <c r="EM1" s="29"/>
      <c r="EN1" s="29"/>
      <c r="EO1" s="29"/>
      <c r="EP1" s="29"/>
      <c r="EQ1" s="29"/>
      <c r="ER1" s="29"/>
      <c r="ES1" s="29"/>
      <c r="ET1" s="29"/>
      <c r="EU1" s="29"/>
      <c r="EV1" s="29"/>
      <c r="EW1" s="29"/>
      <c r="EX1" s="29"/>
      <c r="EY1" s="29"/>
    </row>
    <row r="2" spans="1:155" s="30" customFormat="1">
      <c r="A2" s="10">
        <v>1</v>
      </c>
      <c r="B2" s="17" t="s">
        <v>328</v>
      </c>
      <c r="C2" s="16" t="s">
        <v>56</v>
      </c>
      <c r="D2" s="17" t="s">
        <v>70</v>
      </c>
      <c r="E2" s="16" t="s">
        <v>53</v>
      </c>
      <c r="F2" s="16" t="s">
        <v>56</v>
      </c>
      <c r="G2" s="47">
        <f t="shared" ref="G2:G19" si="0">(C2*3+D2*3+E2*3+F2*3)/12</f>
        <v>91</v>
      </c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R2" s="28"/>
      <c r="DS2" s="28"/>
      <c r="DT2" s="28"/>
      <c r="DU2" s="28"/>
      <c r="DV2" s="28"/>
      <c r="DW2" s="28"/>
      <c r="DX2" s="28"/>
      <c r="DZ2" s="28"/>
      <c r="EA2" s="28"/>
      <c r="EB2" s="28"/>
      <c r="EC2" s="28"/>
      <c r="ED2" s="28"/>
      <c r="EE2" s="28"/>
      <c r="EF2" s="28"/>
      <c r="EG2" s="28"/>
      <c r="EH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</row>
    <row r="3" spans="1:155" s="30" customFormat="1">
      <c r="A3" s="10">
        <v>2</v>
      </c>
      <c r="B3" s="17" t="s">
        <v>329</v>
      </c>
      <c r="C3" s="16" t="s">
        <v>56</v>
      </c>
      <c r="D3" s="17" t="s">
        <v>114</v>
      </c>
      <c r="E3" s="16" t="s">
        <v>70</v>
      </c>
      <c r="F3" s="16" t="s">
        <v>57</v>
      </c>
      <c r="G3" s="47">
        <f t="shared" si="0"/>
        <v>90.75</v>
      </c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R3" s="28"/>
      <c r="DS3" s="28"/>
      <c r="DT3" s="28"/>
      <c r="DU3" s="28"/>
      <c r="DV3" s="28"/>
      <c r="DW3" s="28"/>
      <c r="DX3" s="28"/>
      <c r="DZ3" s="28"/>
      <c r="EA3" s="28"/>
      <c r="EB3" s="28"/>
      <c r="EC3" s="28"/>
      <c r="ED3" s="28"/>
      <c r="EE3" s="28"/>
      <c r="EF3" s="28"/>
      <c r="EG3" s="28"/>
      <c r="EH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</row>
    <row r="4" spans="1:155" s="30" customFormat="1">
      <c r="A4" s="10">
        <v>3</v>
      </c>
      <c r="B4" s="17" t="s">
        <v>330</v>
      </c>
      <c r="C4" s="16" t="s">
        <v>57</v>
      </c>
      <c r="D4" s="17" t="s">
        <v>70</v>
      </c>
      <c r="E4" s="16" t="s">
        <v>52</v>
      </c>
      <c r="F4" s="16" t="s">
        <v>63</v>
      </c>
      <c r="G4" s="47">
        <f t="shared" si="0"/>
        <v>89.75</v>
      </c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R4" s="28"/>
      <c r="DS4" s="28"/>
      <c r="DT4" s="28"/>
      <c r="DU4" s="28"/>
      <c r="DV4" s="28"/>
      <c r="DW4" s="28"/>
      <c r="DX4" s="28"/>
      <c r="DZ4" s="28"/>
      <c r="EA4" s="28"/>
      <c r="EB4" s="28"/>
      <c r="EC4" s="28"/>
      <c r="ED4" s="28"/>
      <c r="EE4" s="28"/>
      <c r="EF4" s="28"/>
      <c r="EG4" s="28"/>
      <c r="EH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</row>
    <row r="5" spans="1:155" s="30" customFormat="1">
      <c r="A5" s="10">
        <v>4</v>
      </c>
      <c r="B5" s="17" t="s">
        <v>331</v>
      </c>
      <c r="C5" s="16" t="s">
        <v>55</v>
      </c>
      <c r="D5" s="17" t="s">
        <v>52</v>
      </c>
      <c r="E5" s="16" t="s">
        <v>64</v>
      </c>
      <c r="F5" s="16" t="s">
        <v>60</v>
      </c>
      <c r="G5" s="47">
        <f t="shared" si="0"/>
        <v>88.25</v>
      </c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R5" s="28"/>
      <c r="DS5" s="28"/>
      <c r="DT5" s="28"/>
      <c r="DU5" s="28"/>
      <c r="DV5" s="28"/>
      <c r="DW5" s="28"/>
      <c r="DX5" s="28"/>
      <c r="DZ5" s="28"/>
      <c r="EA5" s="28"/>
      <c r="EB5" s="28"/>
      <c r="EC5" s="28"/>
      <c r="ED5" s="28"/>
      <c r="EE5" s="28"/>
      <c r="EF5" s="28"/>
      <c r="EG5" s="28"/>
      <c r="EH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</row>
    <row r="6" spans="1:155" s="30" customFormat="1">
      <c r="A6" s="10">
        <v>5</v>
      </c>
      <c r="B6" s="17" t="s">
        <v>332</v>
      </c>
      <c r="C6" s="16" t="s">
        <v>60</v>
      </c>
      <c r="D6" s="17" t="s">
        <v>70</v>
      </c>
      <c r="E6" s="16" t="s">
        <v>60</v>
      </c>
      <c r="F6" s="16" t="s">
        <v>62</v>
      </c>
      <c r="G6" s="47">
        <f t="shared" si="0"/>
        <v>88.25</v>
      </c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R6" s="28"/>
      <c r="DS6" s="28"/>
      <c r="DT6" s="28"/>
      <c r="DU6" s="28"/>
      <c r="DV6" s="28"/>
      <c r="DW6" s="28"/>
      <c r="DX6" s="28"/>
      <c r="DZ6" s="28"/>
      <c r="EA6" s="28"/>
      <c r="EB6" s="28"/>
      <c r="EC6" s="28"/>
      <c r="ED6" s="28"/>
      <c r="EE6" s="28"/>
      <c r="EF6" s="28"/>
      <c r="EG6" s="28"/>
      <c r="EH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</row>
    <row r="7" spans="1:155" s="30" customFormat="1">
      <c r="A7" s="10">
        <v>6</v>
      </c>
      <c r="B7" s="17" t="s">
        <v>333</v>
      </c>
      <c r="C7" s="16" t="s">
        <v>60</v>
      </c>
      <c r="D7" s="17" t="s">
        <v>53</v>
      </c>
      <c r="E7" s="16" t="s">
        <v>60</v>
      </c>
      <c r="F7" s="16" t="s">
        <v>57</v>
      </c>
      <c r="G7" s="47">
        <f t="shared" si="0"/>
        <v>88</v>
      </c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R7" s="28"/>
      <c r="DS7" s="28"/>
      <c r="DT7" s="28"/>
      <c r="DU7" s="28"/>
      <c r="DV7" s="28"/>
      <c r="DW7" s="28"/>
      <c r="DX7" s="28"/>
      <c r="DZ7" s="28"/>
      <c r="EA7" s="28"/>
      <c r="EB7" s="28"/>
      <c r="EC7" s="28"/>
      <c r="ED7" s="28"/>
      <c r="EE7" s="28"/>
      <c r="EF7" s="28"/>
      <c r="EG7" s="28"/>
      <c r="EH7" s="28"/>
      <c r="EJ7" s="28"/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</row>
    <row r="8" spans="1:155" s="30" customFormat="1">
      <c r="A8" s="10">
        <v>7</v>
      </c>
      <c r="B8" s="17" t="s">
        <v>334</v>
      </c>
      <c r="C8" s="16" t="s">
        <v>56</v>
      </c>
      <c r="D8" s="17" t="s">
        <v>55</v>
      </c>
      <c r="E8" s="16" t="s">
        <v>52</v>
      </c>
      <c r="F8" s="16" t="s">
        <v>54</v>
      </c>
      <c r="G8" s="47">
        <f t="shared" si="0"/>
        <v>87.75</v>
      </c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R8" s="28"/>
      <c r="DS8" s="28"/>
      <c r="DT8" s="28"/>
      <c r="DU8" s="28"/>
      <c r="DV8" s="28"/>
      <c r="DW8" s="28"/>
      <c r="DX8" s="28"/>
      <c r="DZ8" s="28"/>
      <c r="EA8" s="28"/>
      <c r="EB8" s="28"/>
      <c r="EC8" s="28"/>
      <c r="ED8" s="28"/>
      <c r="EE8" s="28"/>
      <c r="EF8" s="28"/>
      <c r="EG8" s="28"/>
      <c r="EH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</row>
    <row r="9" spans="1:155" s="30" customFormat="1">
      <c r="A9" s="10">
        <v>8</v>
      </c>
      <c r="B9" s="17" t="s">
        <v>335</v>
      </c>
      <c r="C9" s="16" t="s">
        <v>64</v>
      </c>
      <c r="D9" s="17" t="s">
        <v>56</v>
      </c>
      <c r="E9" s="16" t="s">
        <v>55</v>
      </c>
      <c r="F9" s="16" t="s">
        <v>60</v>
      </c>
      <c r="G9" s="47">
        <f t="shared" si="0"/>
        <v>87.75</v>
      </c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R9" s="28"/>
      <c r="DS9" s="28"/>
      <c r="DT9" s="28"/>
      <c r="DU9" s="28"/>
      <c r="DV9" s="28"/>
      <c r="DW9" s="28"/>
      <c r="DX9" s="28"/>
      <c r="DZ9" s="28"/>
      <c r="EA9" s="28"/>
      <c r="EB9" s="28"/>
      <c r="EC9" s="28"/>
      <c r="ED9" s="28"/>
      <c r="EE9" s="28"/>
      <c r="EF9" s="28"/>
      <c r="EG9" s="28"/>
      <c r="EH9" s="28"/>
      <c r="EJ9" s="28"/>
      <c r="EK9" s="28"/>
      <c r="EL9" s="28"/>
      <c r="EM9" s="28"/>
      <c r="EN9" s="28"/>
      <c r="EO9" s="28"/>
      <c r="EP9" s="28"/>
      <c r="EQ9" s="28"/>
      <c r="ER9" s="28"/>
      <c r="ES9" s="28"/>
      <c r="ET9" s="28"/>
      <c r="EU9" s="28"/>
      <c r="EV9" s="28"/>
      <c r="EW9" s="28"/>
      <c r="EX9" s="28"/>
      <c r="EY9" s="28"/>
    </row>
    <row r="10" spans="1:155" s="30" customFormat="1">
      <c r="A10" s="10">
        <v>9</v>
      </c>
      <c r="B10" s="17" t="s">
        <v>336</v>
      </c>
      <c r="C10" s="16" t="s">
        <v>63</v>
      </c>
      <c r="D10" s="17" t="s">
        <v>70</v>
      </c>
      <c r="E10" s="16" t="s">
        <v>35</v>
      </c>
      <c r="F10" s="16" t="s">
        <v>27</v>
      </c>
      <c r="G10" s="47">
        <f t="shared" si="0"/>
        <v>87.5</v>
      </c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R10" s="28"/>
      <c r="DS10" s="28"/>
      <c r="DT10" s="28"/>
      <c r="DU10" s="28"/>
      <c r="DV10" s="28"/>
      <c r="DW10" s="28"/>
      <c r="DX10" s="28"/>
      <c r="DZ10" s="28"/>
      <c r="EA10" s="28"/>
      <c r="EB10" s="28"/>
      <c r="EC10" s="28"/>
      <c r="ED10" s="28"/>
      <c r="EE10" s="28"/>
      <c r="EF10" s="28"/>
      <c r="EG10" s="28"/>
      <c r="EH10" s="28"/>
      <c r="EJ10" s="28"/>
      <c r="EK10" s="28"/>
      <c r="EL10" s="28"/>
      <c r="EM10" s="28"/>
      <c r="EN10" s="28"/>
      <c r="EO10" s="28"/>
      <c r="EP10" s="28"/>
      <c r="EQ10" s="28"/>
      <c r="ER10" s="28"/>
      <c r="ES10" s="28"/>
      <c r="ET10" s="28"/>
      <c r="EU10" s="28"/>
      <c r="EV10" s="28"/>
      <c r="EW10" s="28"/>
      <c r="EX10" s="28"/>
      <c r="EY10" s="28"/>
    </row>
    <row r="11" spans="1:155" s="30" customFormat="1">
      <c r="A11" s="10">
        <v>10</v>
      </c>
      <c r="B11" s="17" t="s">
        <v>337</v>
      </c>
      <c r="C11" s="16" t="s">
        <v>60</v>
      </c>
      <c r="D11" s="17" t="s">
        <v>55</v>
      </c>
      <c r="E11" s="16" t="s">
        <v>55</v>
      </c>
      <c r="F11" s="16" t="s">
        <v>55</v>
      </c>
      <c r="G11" s="47">
        <f t="shared" si="0"/>
        <v>87.25</v>
      </c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R11" s="28"/>
      <c r="DS11" s="28"/>
      <c r="DT11" s="28"/>
      <c r="DU11" s="28"/>
      <c r="DV11" s="28"/>
      <c r="DW11" s="28"/>
      <c r="DX11" s="28"/>
      <c r="DZ11" s="28"/>
      <c r="EA11" s="28"/>
      <c r="EB11" s="28"/>
      <c r="EC11" s="28"/>
      <c r="ED11" s="28"/>
      <c r="EE11" s="28"/>
      <c r="EF11" s="28"/>
      <c r="EG11" s="28"/>
      <c r="EH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</row>
    <row r="12" spans="1:155" s="30" customFormat="1">
      <c r="A12" s="10">
        <v>11</v>
      </c>
      <c r="B12" s="17" t="s">
        <v>338</v>
      </c>
      <c r="C12" s="16" t="s">
        <v>64</v>
      </c>
      <c r="D12" s="17" t="s">
        <v>60</v>
      </c>
      <c r="E12" s="16" t="s">
        <v>57</v>
      </c>
      <c r="F12" s="16" t="s">
        <v>63</v>
      </c>
      <c r="G12" s="47">
        <f t="shared" si="0"/>
        <v>87</v>
      </c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R12" s="28"/>
      <c r="DS12" s="28"/>
      <c r="DT12" s="28"/>
      <c r="DU12" s="28"/>
      <c r="DV12" s="28"/>
      <c r="DW12" s="28"/>
      <c r="DX12" s="28"/>
      <c r="DZ12" s="28"/>
      <c r="EA12" s="28"/>
      <c r="EB12" s="28"/>
      <c r="EC12" s="28"/>
      <c r="ED12" s="28"/>
      <c r="EE12" s="28"/>
      <c r="EF12" s="28"/>
      <c r="EG12" s="28"/>
      <c r="EH12" s="28"/>
      <c r="EJ12" s="28"/>
      <c r="EK12" s="28"/>
      <c r="EL12" s="28"/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</row>
    <row r="13" spans="1:155" s="30" customFormat="1">
      <c r="A13" s="10">
        <v>12</v>
      </c>
      <c r="B13" s="17" t="s">
        <v>339</v>
      </c>
      <c r="C13" s="16" t="s">
        <v>60</v>
      </c>
      <c r="D13" s="17" t="s">
        <v>70</v>
      </c>
      <c r="E13" s="16" t="s">
        <v>57</v>
      </c>
      <c r="F13" s="16" t="s">
        <v>59</v>
      </c>
      <c r="G13" s="47">
        <f t="shared" si="0"/>
        <v>86.75</v>
      </c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R13" s="28"/>
      <c r="DS13" s="28"/>
      <c r="DT13" s="28"/>
      <c r="DU13" s="28"/>
      <c r="DV13" s="28"/>
      <c r="DW13" s="28"/>
      <c r="DX13" s="28"/>
      <c r="DZ13" s="28"/>
      <c r="EA13" s="28"/>
      <c r="EB13" s="28"/>
      <c r="EC13" s="28"/>
      <c r="ED13" s="28"/>
      <c r="EE13" s="28"/>
      <c r="EF13" s="28"/>
      <c r="EG13" s="28"/>
      <c r="EH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</row>
    <row r="14" spans="1:155" s="30" customFormat="1">
      <c r="A14" s="10">
        <v>13</v>
      </c>
      <c r="B14" s="17" t="s">
        <v>340</v>
      </c>
      <c r="C14" s="16" t="s">
        <v>60</v>
      </c>
      <c r="D14" s="17" t="s">
        <v>53</v>
      </c>
      <c r="E14" s="16" t="s">
        <v>57</v>
      </c>
      <c r="F14" s="16" t="s">
        <v>59</v>
      </c>
      <c r="G14" s="47">
        <f t="shared" si="0"/>
        <v>86.25</v>
      </c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R14" s="28"/>
      <c r="DS14" s="28"/>
      <c r="DT14" s="28"/>
      <c r="DU14" s="28"/>
      <c r="DV14" s="28"/>
      <c r="DW14" s="28"/>
      <c r="DX14" s="28"/>
      <c r="DZ14" s="28"/>
      <c r="EA14" s="28"/>
      <c r="EB14" s="28"/>
      <c r="EC14" s="28"/>
      <c r="ED14" s="28"/>
      <c r="EE14" s="28"/>
      <c r="EF14" s="28"/>
      <c r="EG14" s="28"/>
      <c r="EH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</row>
    <row r="15" spans="1:155" s="30" customFormat="1">
      <c r="A15" s="10">
        <v>14</v>
      </c>
      <c r="B15" s="17" t="s">
        <v>341</v>
      </c>
      <c r="C15" s="16" t="s">
        <v>57</v>
      </c>
      <c r="D15" s="17" t="s">
        <v>60</v>
      </c>
      <c r="E15" s="16" t="s">
        <v>56</v>
      </c>
      <c r="F15" s="16" t="s">
        <v>68</v>
      </c>
      <c r="G15" s="47">
        <f t="shared" si="0"/>
        <v>85.75</v>
      </c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R15" s="28"/>
      <c r="DS15" s="28"/>
      <c r="DT15" s="28"/>
      <c r="DU15" s="28"/>
      <c r="DV15" s="28"/>
      <c r="DW15" s="28"/>
      <c r="DX15" s="28"/>
      <c r="DZ15" s="28"/>
      <c r="EA15" s="28"/>
      <c r="EB15" s="28"/>
      <c r="EC15" s="28"/>
      <c r="ED15" s="28"/>
      <c r="EE15" s="28"/>
      <c r="EF15" s="28"/>
      <c r="EG15" s="28"/>
      <c r="EH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</row>
    <row r="16" spans="1:155" s="30" customFormat="1">
      <c r="A16" s="10">
        <v>15</v>
      </c>
      <c r="B16" s="17" t="s">
        <v>342</v>
      </c>
      <c r="C16" s="16" t="s">
        <v>55</v>
      </c>
      <c r="D16" s="17" t="s">
        <v>56</v>
      </c>
      <c r="E16" s="16" t="s">
        <v>66</v>
      </c>
      <c r="F16" s="16" t="s">
        <v>343</v>
      </c>
      <c r="G16" s="47">
        <f t="shared" si="0"/>
        <v>84.5</v>
      </c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R16" s="28"/>
      <c r="DS16" s="28"/>
      <c r="DT16" s="28"/>
      <c r="DU16" s="28"/>
      <c r="DV16" s="28"/>
      <c r="DW16" s="28"/>
      <c r="DX16" s="28"/>
      <c r="DZ16" s="28"/>
      <c r="EA16" s="28"/>
      <c r="EB16" s="28"/>
      <c r="EC16" s="28"/>
      <c r="ED16" s="28"/>
      <c r="EE16" s="28"/>
      <c r="EF16" s="28"/>
      <c r="EG16" s="28"/>
      <c r="EH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</row>
    <row r="17" spans="1:155" s="30" customFormat="1">
      <c r="A17" s="10">
        <v>16</v>
      </c>
      <c r="B17" s="17" t="s">
        <v>344</v>
      </c>
      <c r="C17" s="16" t="s">
        <v>57</v>
      </c>
      <c r="D17" s="17" t="s">
        <v>55</v>
      </c>
      <c r="E17" s="16" t="s">
        <v>63</v>
      </c>
      <c r="F17" s="16" t="s">
        <v>345</v>
      </c>
      <c r="G17" s="47">
        <f t="shared" si="0"/>
        <v>83.75</v>
      </c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R17" s="28"/>
      <c r="DS17" s="28"/>
      <c r="DT17" s="28"/>
      <c r="DU17" s="28"/>
      <c r="DV17" s="28"/>
      <c r="DW17" s="28"/>
      <c r="DX17" s="28"/>
      <c r="DZ17" s="28"/>
      <c r="EA17" s="28"/>
      <c r="EB17" s="28"/>
      <c r="EC17" s="28"/>
      <c r="ED17" s="28"/>
      <c r="EE17" s="28"/>
      <c r="EF17" s="28"/>
      <c r="EG17" s="28"/>
      <c r="EH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</row>
    <row r="18" spans="1:155" s="30" customFormat="1">
      <c r="A18" s="10">
        <v>17</v>
      </c>
      <c r="B18" s="17" t="s">
        <v>346</v>
      </c>
      <c r="C18" s="16" t="s">
        <v>68</v>
      </c>
      <c r="D18" s="17" t="s">
        <v>57</v>
      </c>
      <c r="E18" s="16" t="s">
        <v>66</v>
      </c>
      <c r="F18" s="16" t="s">
        <v>54</v>
      </c>
      <c r="G18" s="47">
        <f t="shared" si="0"/>
        <v>82.5</v>
      </c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R18" s="28"/>
      <c r="DS18" s="28"/>
      <c r="DT18" s="28"/>
      <c r="DU18" s="28"/>
      <c r="DV18" s="28"/>
      <c r="DW18" s="28"/>
      <c r="DX18" s="28"/>
      <c r="DZ18" s="28"/>
      <c r="EA18" s="28"/>
      <c r="EB18" s="28"/>
      <c r="EC18" s="28"/>
      <c r="ED18" s="28"/>
      <c r="EE18" s="28"/>
      <c r="EF18" s="28"/>
      <c r="EG18" s="28"/>
      <c r="EH18" s="28"/>
      <c r="EJ18" s="28"/>
      <c r="EK18" s="28"/>
      <c r="EL18" s="28"/>
      <c r="EM18" s="28"/>
      <c r="EN18" s="28"/>
      <c r="EO18" s="28"/>
      <c r="EP18" s="28"/>
      <c r="EQ18" s="28"/>
      <c r="ER18" s="28"/>
      <c r="ES18" s="28"/>
      <c r="ET18" s="28"/>
      <c r="EU18" s="28"/>
      <c r="EV18" s="28"/>
      <c r="EW18" s="28"/>
      <c r="EX18" s="28"/>
      <c r="EY18" s="28"/>
    </row>
    <row r="19" spans="1:155" s="30" customFormat="1">
      <c r="A19" s="10">
        <v>18</v>
      </c>
      <c r="B19" s="17" t="s">
        <v>347</v>
      </c>
      <c r="C19" s="16" t="s">
        <v>348</v>
      </c>
      <c r="D19" s="17" t="s">
        <v>114</v>
      </c>
      <c r="E19" s="16" t="s">
        <v>66</v>
      </c>
      <c r="F19" s="16" t="s">
        <v>75</v>
      </c>
      <c r="G19" s="47">
        <f t="shared" si="0"/>
        <v>81</v>
      </c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R19" s="28"/>
      <c r="DS19" s="28"/>
      <c r="DT19" s="28"/>
      <c r="DU19" s="28"/>
      <c r="DV19" s="28"/>
      <c r="DW19" s="28"/>
      <c r="DX19" s="28"/>
      <c r="DZ19" s="28"/>
      <c r="EA19" s="28"/>
      <c r="EB19" s="28"/>
      <c r="EC19" s="28"/>
      <c r="ED19" s="28"/>
      <c r="EE19" s="28"/>
      <c r="EF19" s="28"/>
      <c r="EG19" s="28"/>
      <c r="EH19" s="28"/>
      <c r="EJ19" s="28"/>
      <c r="EK19" s="28"/>
      <c r="EL19" s="28"/>
      <c r="EM19" s="28"/>
      <c r="EN19" s="28"/>
      <c r="EO19" s="28"/>
      <c r="EP19" s="28"/>
      <c r="EQ19" s="28"/>
      <c r="ER19" s="28"/>
      <c r="ES19" s="28"/>
      <c r="ET19" s="28"/>
      <c r="EU19" s="28"/>
      <c r="EV19" s="28"/>
      <c r="EW19" s="28"/>
      <c r="EX19" s="28"/>
      <c r="EY19" s="28"/>
    </row>
  </sheetData>
  <phoneticPr fontId="1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EY5"/>
  <sheetViews>
    <sheetView workbookViewId="0">
      <selection activeCell="F6" sqref="F6"/>
    </sheetView>
  </sheetViews>
  <sheetFormatPr defaultRowHeight="13.5"/>
  <cols>
    <col min="1" max="1" width="9" style="18"/>
    <col min="2" max="2" width="15.625" style="18" customWidth="1"/>
    <col min="3" max="4" width="9" style="18"/>
    <col min="5" max="5" width="8.125" style="18" bestFit="1" customWidth="1"/>
    <col min="6" max="6" width="9.5" style="31" bestFit="1" customWidth="1"/>
    <col min="7" max="16384" width="9" style="18"/>
  </cols>
  <sheetData>
    <row r="1" spans="1:155" s="30" customFormat="1" ht="43.5" customHeight="1">
      <c r="A1" s="42" t="s">
        <v>81</v>
      </c>
      <c r="B1" s="25" t="s">
        <v>24</v>
      </c>
      <c r="C1" s="16" t="s">
        <v>357</v>
      </c>
      <c r="D1" s="42" t="s">
        <v>358</v>
      </c>
      <c r="E1" s="25" t="s">
        <v>359</v>
      </c>
      <c r="F1" s="16" t="s">
        <v>185</v>
      </c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8"/>
      <c r="BT1" s="28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  <c r="EO1" s="29"/>
      <c r="EP1" s="29"/>
      <c r="ER1" s="29"/>
      <c r="ES1" s="29"/>
      <c r="ET1" s="29"/>
      <c r="EU1" s="29"/>
      <c r="EV1" s="29"/>
      <c r="EW1" s="29"/>
      <c r="EX1" s="29"/>
      <c r="EY1" s="29"/>
    </row>
    <row r="2" spans="1:155" s="30" customFormat="1">
      <c r="A2" s="42">
        <v>1</v>
      </c>
      <c r="B2" s="25" t="s">
        <v>353</v>
      </c>
      <c r="C2" s="16" t="s">
        <v>25</v>
      </c>
      <c r="D2" s="42" t="s">
        <v>29</v>
      </c>
      <c r="E2" s="25" t="s">
        <v>29</v>
      </c>
      <c r="F2" s="22">
        <f>(C2*2+D2*2+E2*3)/7</f>
        <v>90.571428571428569</v>
      </c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R2" s="28"/>
      <c r="ES2" s="28"/>
      <c r="ET2" s="28"/>
      <c r="EU2" s="28"/>
      <c r="EV2" s="28"/>
      <c r="EW2" s="28"/>
      <c r="EX2" s="28"/>
      <c r="EY2" s="28"/>
    </row>
    <row r="3" spans="1:155" s="30" customFormat="1">
      <c r="A3" s="42">
        <v>2</v>
      </c>
      <c r="B3" s="25" t="s">
        <v>354</v>
      </c>
      <c r="C3" s="16" t="s">
        <v>29</v>
      </c>
      <c r="D3" s="42" t="s">
        <v>32</v>
      </c>
      <c r="E3" s="25" t="s">
        <v>32</v>
      </c>
      <c r="F3" s="22">
        <f>(C3*2+D3*2+E3*3)/7</f>
        <v>88.571428571428569</v>
      </c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R3" s="28"/>
      <c r="ES3" s="28"/>
      <c r="ET3" s="28"/>
      <c r="EU3" s="28"/>
      <c r="EV3" s="28"/>
      <c r="EW3" s="28"/>
      <c r="EX3" s="28"/>
      <c r="EY3" s="28"/>
    </row>
    <row r="4" spans="1:155" s="30" customFormat="1">
      <c r="A4" s="42">
        <v>3</v>
      </c>
      <c r="B4" s="25" t="s">
        <v>355</v>
      </c>
      <c r="C4" s="16" t="s">
        <v>29</v>
      </c>
      <c r="D4" s="42" t="s">
        <v>35</v>
      </c>
      <c r="E4" s="25" t="s">
        <v>35</v>
      </c>
      <c r="F4" s="22">
        <f>(C4*2+D4*2+E4*3)/7</f>
        <v>87.142857142857139</v>
      </c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R4" s="28"/>
      <c r="ES4" s="28"/>
      <c r="ET4" s="28"/>
      <c r="EU4" s="28"/>
      <c r="EV4" s="28"/>
      <c r="EW4" s="28"/>
      <c r="EX4" s="28"/>
      <c r="EY4" s="28"/>
    </row>
    <row r="5" spans="1:155" s="30" customFormat="1">
      <c r="A5" s="42">
        <v>4</v>
      </c>
      <c r="B5" s="25" t="s">
        <v>356</v>
      </c>
      <c r="C5" s="16" t="s">
        <v>29</v>
      </c>
      <c r="D5" s="42" t="s">
        <v>35</v>
      </c>
      <c r="E5" s="43">
        <v>0</v>
      </c>
      <c r="F5" s="22">
        <f>(C5*2+D5*2)/4*0.9</f>
        <v>79.2</v>
      </c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R5" s="28"/>
      <c r="ES5" s="28"/>
      <c r="ET5" s="28"/>
      <c r="EU5" s="28"/>
      <c r="EV5" s="28"/>
      <c r="EW5" s="28"/>
      <c r="EX5" s="28"/>
      <c r="EY5" s="28"/>
    </row>
  </sheetData>
  <phoneticPr fontId="1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EY36"/>
  <sheetViews>
    <sheetView topLeftCell="A14" workbookViewId="0">
      <selection activeCell="B39" sqref="B39"/>
    </sheetView>
  </sheetViews>
  <sheetFormatPr defaultRowHeight="13.5"/>
  <cols>
    <col min="1" max="1" width="9" style="18"/>
    <col min="2" max="2" width="10.75" style="18" customWidth="1"/>
    <col min="3" max="3" width="11.125" style="18" customWidth="1"/>
    <col min="4" max="4" width="10.625" style="18" customWidth="1"/>
    <col min="5" max="5" width="10" style="18" customWidth="1"/>
    <col min="6" max="6" width="11.25" style="31" customWidth="1"/>
    <col min="7" max="16384" width="9" style="18"/>
  </cols>
  <sheetData>
    <row r="1" spans="1:155" s="30" customFormat="1" ht="45" customHeight="1">
      <c r="A1" s="42" t="s">
        <v>81</v>
      </c>
      <c r="B1" s="16" t="s">
        <v>24</v>
      </c>
      <c r="C1" s="16" t="s">
        <v>395</v>
      </c>
      <c r="D1" s="25" t="s">
        <v>396</v>
      </c>
      <c r="E1" s="16" t="s">
        <v>397</v>
      </c>
      <c r="F1" s="25" t="s">
        <v>398</v>
      </c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M1" s="29"/>
      <c r="BN1" s="29"/>
      <c r="BO1" s="29"/>
      <c r="BP1" s="29"/>
      <c r="BQ1" s="29"/>
      <c r="BR1" s="29"/>
      <c r="BS1" s="28"/>
      <c r="BT1" s="28"/>
      <c r="BU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  <c r="EO1" s="29"/>
      <c r="EP1" s="29"/>
      <c r="EQ1" s="29"/>
      <c r="ER1" s="29"/>
      <c r="ES1" s="29"/>
      <c r="ET1" s="29"/>
      <c r="EU1" s="29"/>
      <c r="EV1" s="29"/>
      <c r="EW1" s="29"/>
      <c r="EX1" s="29"/>
      <c r="EY1" s="29"/>
    </row>
    <row r="2" spans="1:155" s="30" customFormat="1">
      <c r="A2" s="42">
        <v>1</v>
      </c>
      <c r="B2" s="16" t="s">
        <v>360</v>
      </c>
      <c r="C2" s="16" t="s">
        <v>41</v>
      </c>
      <c r="D2" s="25" t="s">
        <v>41</v>
      </c>
      <c r="E2" s="16" t="s">
        <v>95</v>
      </c>
      <c r="F2" s="48">
        <f t="shared" ref="F2:F35" si="0">(C2*2+D2*3+E2*3)/8</f>
        <v>95.625</v>
      </c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M2" s="28"/>
      <c r="BN2" s="28"/>
      <c r="BO2" s="28"/>
      <c r="BP2" s="28"/>
      <c r="BQ2" s="28"/>
      <c r="BR2" s="28"/>
      <c r="BS2" s="28"/>
      <c r="BT2" s="28"/>
      <c r="BU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</row>
    <row r="3" spans="1:155" s="30" customFormat="1">
      <c r="A3" s="42">
        <v>2</v>
      </c>
      <c r="B3" s="16" t="s">
        <v>361</v>
      </c>
      <c r="C3" s="16">
        <v>95</v>
      </c>
      <c r="D3" s="25" t="s">
        <v>95</v>
      </c>
      <c r="E3" s="16" t="s">
        <v>95</v>
      </c>
      <c r="F3" s="48">
        <f t="shared" si="0"/>
        <v>95</v>
      </c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M3" s="28"/>
      <c r="BN3" s="28"/>
      <c r="BO3" s="28"/>
      <c r="BP3" s="28"/>
      <c r="BQ3" s="28"/>
      <c r="BR3" s="28"/>
      <c r="BS3" s="28"/>
      <c r="BT3" s="28"/>
      <c r="BU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</row>
    <row r="4" spans="1:155" s="30" customFormat="1">
      <c r="A4" s="42">
        <v>3</v>
      </c>
      <c r="B4" s="16" t="s">
        <v>362</v>
      </c>
      <c r="C4" s="16" t="s">
        <v>95</v>
      </c>
      <c r="D4" s="25" t="s">
        <v>95</v>
      </c>
      <c r="E4" s="16" t="s">
        <v>96</v>
      </c>
      <c r="F4" s="48">
        <f t="shared" si="0"/>
        <v>94.625</v>
      </c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M4" s="28"/>
      <c r="BN4" s="28"/>
      <c r="BO4" s="28"/>
      <c r="BP4" s="28"/>
      <c r="BQ4" s="28"/>
      <c r="BR4" s="28"/>
      <c r="BS4" s="28"/>
      <c r="BT4" s="28"/>
      <c r="BU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</row>
    <row r="5" spans="1:155" s="30" customFormat="1">
      <c r="A5" s="42">
        <v>4</v>
      </c>
      <c r="B5" s="16" t="s">
        <v>363</v>
      </c>
      <c r="C5" s="16" t="s">
        <v>41</v>
      </c>
      <c r="D5" s="25" t="s">
        <v>41</v>
      </c>
      <c r="E5" s="16" t="s">
        <v>25</v>
      </c>
      <c r="F5" s="48">
        <f t="shared" si="0"/>
        <v>94.5</v>
      </c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M5" s="28"/>
      <c r="BN5" s="28"/>
      <c r="BO5" s="28"/>
      <c r="BP5" s="28"/>
      <c r="BQ5" s="28"/>
      <c r="BR5" s="28"/>
      <c r="BS5" s="28"/>
      <c r="BT5" s="28"/>
      <c r="BU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</row>
    <row r="6" spans="1:155" s="30" customFormat="1">
      <c r="A6" s="42">
        <v>5</v>
      </c>
      <c r="B6" s="16" t="s">
        <v>364</v>
      </c>
      <c r="C6" s="16" t="s">
        <v>96</v>
      </c>
      <c r="D6" s="25" t="s">
        <v>96</v>
      </c>
      <c r="E6" s="16" t="s">
        <v>95</v>
      </c>
      <c r="F6" s="48">
        <f t="shared" si="0"/>
        <v>94.375</v>
      </c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M6" s="28"/>
      <c r="BN6" s="28"/>
      <c r="BO6" s="28"/>
      <c r="BP6" s="28"/>
      <c r="BQ6" s="28"/>
      <c r="BR6" s="28"/>
      <c r="BS6" s="28"/>
      <c r="BT6" s="28"/>
      <c r="BU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</row>
    <row r="7" spans="1:155" s="30" customFormat="1">
      <c r="A7" s="42">
        <v>6</v>
      </c>
      <c r="B7" s="16" t="s">
        <v>365</v>
      </c>
      <c r="C7" s="16" t="s">
        <v>96</v>
      </c>
      <c r="D7" s="25" t="s">
        <v>96</v>
      </c>
      <c r="E7" s="16" t="s">
        <v>96</v>
      </c>
      <c r="F7" s="48">
        <f t="shared" si="0"/>
        <v>94</v>
      </c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M7" s="28"/>
      <c r="BN7" s="28"/>
      <c r="BO7" s="28"/>
      <c r="BP7" s="28"/>
      <c r="BQ7" s="28"/>
      <c r="BR7" s="28"/>
      <c r="BS7" s="28"/>
      <c r="BT7" s="28"/>
      <c r="BU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8"/>
      <c r="DZ7" s="28"/>
      <c r="EA7" s="28"/>
      <c r="EB7" s="28"/>
      <c r="EC7" s="28"/>
      <c r="ED7" s="28"/>
      <c r="EE7" s="28"/>
      <c r="EF7" s="28"/>
      <c r="EG7" s="28"/>
      <c r="EH7" s="28"/>
      <c r="EI7" s="28"/>
      <c r="EJ7" s="28"/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</row>
    <row r="8" spans="1:155" s="30" customFormat="1">
      <c r="A8" s="42">
        <v>7</v>
      </c>
      <c r="B8" s="16" t="s">
        <v>366</v>
      </c>
      <c r="C8" s="16" t="s">
        <v>39</v>
      </c>
      <c r="D8" s="25" t="s">
        <v>39</v>
      </c>
      <c r="E8" s="16" t="s">
        <v>95</v>
      </c>
      <c r="F8" s="48">
        <f t="shared" si="0"/>
        <v>93.75</v>
      </c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M8" s="28"/>
      <c r="BN8" s="28"/>
      <c r="BO8" s="28"/>
      <c r="BP8" s="28"/>
      <c r="BQ8" s="28"/>
      <c r="BR8" s="28"/>
      <c r="BS8" s="28"/>
      <c r="BT8" s="28"/>
      <c r="BU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</row>
    <row r="9" spans="1:155" s="30" customFormat="1">
      <c r="A9" s="42">
        <v>8</v>
      </c>
      <c r="B9" s="16" t="s">
        <v>367</v>
      </c>
      <c r="C9" s="16" t="s">
        <v>95</v>
      </c>
      <c r="D9" s="25" t="s">
        <v>95</v>
      </c>
      <c r="E9" s="16" t="s">
        <v>26</v>
      </c>
      <c r="F9" s="48">
        <f t="shared" si="0"/>
        <v>93.5</v>
      </c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M9" s="28"/>
      <c r="BN9" s="28"/>
      <c r="BO9" s="28"/>
      <c r="BP9" s="28"/>
      <c r="BQ9" s="28"/>
      <c r="BR9" s="28"/>
      <c r="BS9" s="28"/>
      <c r="BT9" s="28"/>
      <c r="BU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28"/>
      <c r="EE9" s="28"/>
      <c r="EF9" s="28"/>
      <c r="EG9" s="28"/>
      <c r="EH9" s="28"/>
      <c r="EI9" s="28"/>
      <c r="EJ9" s="28"/>
      <c r="EK9" s="28"/>
      <c r="EL9" s="28"/>
      <c r="EM9" s="28"/>
      <c r="EN9" s="28"/>
      <c r="EO9" s="28"/>
      <c r="EP9" s="28"/>
      <c r="EQ9" s="28"/>
      <c r="ER9" s="28"/>
      <c r="ES9" s="28"/>
      <c r="ET9" s="28"/>
      <c r="EU9" s="28"/>
      <c r="EV9" s="28"/>
      <c r="EW9" s="28"/>
      <c r="EX9" s="28"/>
      <c r="EY9" s="28"/>
    </row>
    <row r="10" spans="1:155" s="30" customFormat="1">
      <c r="A10" s="42">
        <v>9</v>
      </c>
      <c r="B10" s="16" t="s">
        <v>368</v>
      </c>
      <c r="C10" s="16" t="s">
        <v>39</v>
      </c>
      <c r="D10" s="25" t="s">
        <v>39</v>
      </c>
      <c r="E10" s="16" t="s">
        <v>96</v>
      </c>
      <c r="F10" s="48">
        <f t="shared" si="0"/>
        <v>93.375</v>
      </c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M10" s="29"/>
      <c r="BN10" s="29"/>
      <c r="BO10" s="29"/>
      <c r="BP10" s="29"/>
      <c r="BQ10" s="29"/>
      <c r="BR10" s="29"/>
      <c r="BS10" s="28"/>
      <c r="BT10" s="28"/>
      <c r="BU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28"/>
      <c r="DU10" s="28"/>
      <c r="DV10" s="28"/>
      <c r="DW10" s="28"/>
      <c r="DX10" s="28"/>
      <c r="DY10" s="28"/>
      <c r="DZ10" s="28"/>
      <c r="EA10" s="28"/>
      <c r="EB10" s="28"/>
      <c r="EC10" s="28"/>
      <c r="ED10" s="28"/>
      <c r="EE10" s="28"/>
      <c r="EF10" s="28"/>
      <c r="EG10" s="28"/>
      <c r="EH10" s="28"/>
      <c r="EI10" s="28"/>
      <c r="EJ10" s="28"/>
      <c r="EK10" s="28"/>
      <c r="EL10" s="28"/>
      <c r="EM10" s="28"/>
      <c r="EN10" s="28"/>
      <c r="EO10" s="28"/>
      <c r="EP10" s="28"/>
      <c r="EQ10" s="28"/>
      <c r="ER10" s="28"/>
      <c r="ES10" s="28"/>
      <c r="ET10" s="28"/>
      <c r="EU10" s="28"/>
      <c r="EV10" s="28"/>
      <c r="EW10" s="28"/>
      <c r="EX10" s="28"/>
      <c r="EY10" s="28"/>
    </row>
    <row r="11" spans="1:155" s="30" customFormat="1">
      <c r="A11" s="42">
        <v>10</v>
      </c>
      <c r="B11" s="16" t="s">
        <v>369</v>
      </c>
      <c r="C11" s="16" t="s">
        <v>95</v>
      </c>
      <c r="D11" s="25" t="s">
        <v>95</v>
      </c>
      <c r="E11" s="16" t="s">
        <v>29</v>
      </c>
      <c r="F11" s="48">
        <f t="shared" si="0"/>
        <v>93.125</v>
      </c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M11" s="28"/>
      <c r="BN11" s="28"/>
      <c r="BO11" s="28"/>
      <c r="BP11" s="28"/>
      <c r="BQ11" s="28"/>
      <c r="BR11" s="28"/>
      <c r="BS11" s="28"/>
      <c r="BT11" s="28"/>
      <c r="BU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</row>
    <row r="12" spans="1:155" s="30" customFormat="1">
      <c r="A12" s="42">
        <v>11</v>
      </c>
      <c r="B12" s="16" t="s">
        <v>370</v>
      </c>
      <c r="C12" s="16" t="s">
        <v>39</v>
      </c>
      <c r="D12" s="25" t="s">
        <v>39</v>
      </c>
      <c r="E12" s="16" t="s">
        <v>39</v>
      </c>
      <c r="F12" s="48">
        <f t="shared" si="0"/>
        <v>93</v>
      </c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M12" s="28"/>
      <c r="BN12" s="28"/>
      <c r="BO12" s="28"/>
      <c r="BP12" s="28"/>
      <c r="BQ12" s="28"/>
      <c r="BR12" s="28"/>
      <c r="BS12" s="28"/>
      <c r="BT12" s="28"/>
      <c r="BU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</row>
    <row r="13" spans="1:155" s="30" customFormat="1">
      <c r="A13" s="42">
        <v>12</v>
      </c>
      <c r="B13" s="16" t="s">
        <v>371</v>
      </c>
      <c r="C13" s="16" t="s">
        <v>39</v>
      </c>
      <c r="D13" s="25" t="s">
        <v>39</v>
      </c>
      <c r="E13" s="16" t="s">
        <v>39</v>
      </c>
      <c r="F13" s="48">
        <f t="shared" si="0"/>
        <v>93</v>
      </c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M13" s="28"/>
      <c r="BN13" s="28"/>
      <c r="BO13" s="28"/>
      <c r="BP13" s="28"/>
      <c r="BQ13" s="28"/>
      <c r="BR13" s="28"/>
      <c r="BS13" s="28"/>
      <c r="BT13" s="28"/>
      <c r="BU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</row>
    <row r="14" spans="1:155" s="30" customFormat="1">
      <c r="A14" s="42">
        <v>13</v>
      </c>
      <c r="B14" s="16" t="s">
        <v>372</v>
      </c>
      <c r="C14" s="16" t="s">
        <v>39</v>
      </c>
      <c r="D14" s="25" t="s">
        <v>39</v>
      </c>
      <c r="E14" s="16" t="s">
        <v>39</v>
      </c>
      <c r="F14" s="48">
        <f t="shared" si="0"/>
        <v>93</v>
      </c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M14" s="28"/>
      <c r="BN14" s="28"/>
      <c r="BO14" s="28"/>
      <c r="BP14" s="28"/>
      <c r="BQ14" s="28"/>
      <c r="BR14" s="28"/>
      <c r="BS14" s="28"/>
      <c r="BT14" s="28"/>
      <c r="BU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</row>
    <row r="15" spans="1:155" s="30" customFormat="1">
      <c r="A15" s="42">
        <v>14</v>
      </c>
      <c r="B15" s="16" t="s">
        <v>373</v>
      </c>
      <c r="C15" s="16" t="s">
        <v>26</v>
      </c>
      <c r="D15" s="25" t="s">
        <v>26</v>
      </c>
      <c r="E15" s="16" t="s">
        <v>95</v>
      </c>
      <c r="F15" s="48">
        <f t="shared" si="0"/>
        <v>92.5</v>
      </c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M15" s="28"/>
      <c r="BN15" s="28"/>
      <c r="BO15" s="28"/>
      <c r="BP15" s="28"/>
      <c r="BQ15" s="28"/>
      <c r="BR15" s="28"/>
      <c r="BS15" s="28"/>
      <c r="BT15" s="28"/>
      <c r="BU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</row>
    <row r="16" spans="1:155" s="30" customFormat="1">
      <c r="A16" s="42">
        <v>15</v>
      </c>
      <c r="B16" s="16" t="s">
        <v>374</v>
      </c>
      <c r="C16" s="16" t="s">
        <v>39</v>
      </c>
      <c r="D16" s="25" t="s">
        <v>39</v>
      </c>
      <c r="E16" s="16" t="s">
        <v>26</v>
      </c>
      <c r="F16" s="48">
        <f t="shared" si="0"/>
        <v>92.25</v>
      </c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M16" s="28"/>
      <c r="BN16" s="28"/>
      <c r="BO16" s="28"/>
      <c r="BP16" s="28"/>
      <c r="BQ16" s="28"/>
      <c r="BR16" s="28"/>
      <c r="BS16" s="28"/>
      <c r="BT16" s="28"/>
      <c r="BU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</row>
    <row r="17" spans="1:155" s="30" customFormat="1">
      <c r="A17" s="42">
        <v>16</v>
      </c>
      <c r="B17" s="16" t="s">
        <v>375</v>
      </c>
      <c r="C17" s="16" t="s">
        <v>25</v>
      </c>
      <c r="D17" s="25" t="s">
        <v>25</v>
      </c>
      <c r="E17" s="16" t="s">
        <v>25</v>
      </c>
      <c r="F17" s="48">
        <f t="shared" si="0"/>
        <v>92</v>
      </c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M17" s="28"/>
      <c r="BN17" s="28"/>
      <c r="BO17" s="28"/>
      <c r="BP17" s="28"/>
      <c r="BQ17" s="28"/>
      <c r="BR17" s="28"/>
      <c r="BS17" s="28"/>
      <c r="BT17" s="28"/>
      <c r="BU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</row>
    <row r="18" spans="1:155" s="30" customFormat="1">
      <c r="A18" s="42">
        <v>17</v>
      </c>
      <c r="B18" s="16" t="s">
        <v>376</v>
      </c>
      <c r="C18" s="16" t="s">
        <v>96</v>
      </c>
      <c r="D18" s="25" t="s">
        <v>96</v>
      </c>
      <c r="E18" s="16" t="s">
        <v>32</v>
      </c>
      <c r="F18" s="48">
        <f t="shared" si="0"/>
        <v>91.75</v>
      </c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M18" s="28"/>
      <c r="BN18" s="28"/>
      <c r="BO18" s="28"/>
      <c r="BP18" s="28"/>
      <c r="BQ18" s="28"/>
      <c r="BR18" s="28"/>
      <c r="BS18" s="28"/>
      <c r="BT18" s="28"/>
      <c r="BU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  <c r="EL18" s="28"/>
      <c r="EM18" s="28"/>
      <c r="EN18" s="28"/>
      <c r="EO18" s="28"/>
      <c r="EP18" s="28"/>
      <c r="EQ18" s="28"/>
      <c r="ER18" s="28"/>
      <c r="ES18" s="28"/>
      <c r="ET18" s="28"/>
      <c r="EU18" s="28"/>
      <c r="EV18" s="28"/>
      <c r="EW18" s="28"/>
      <c r="EX18" s="28"/>
      <c r="EY18" s="28"/>
    </row>
    <row r="19" spans="1:155" s="30" customFormat="1">
      <c r="A19" s="42">
        <v>18</v>
      </c>
      <c r="B19" s="16" t="s">
        <v>377</v>
      </c>
      <c r="C19" s="16" t="s">
        <v>96</v>
      </c>
      <c r="D19" s="25" t="s">
        <v>96</v>
      </c>
      <c r="E19" s="16" t="s">
        <v>32</v>
      </c>
      <c r="F19" s="48">
        <f t="shared" si="0"/>
        <v>91.75</v>
      </c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M19" s="28"/>
      <c r="BN19" s="28"/>
      <c r="BO19" s="28"/>
      <c r="BP19" s="28"/>
      <c r="BQ19" s="28"/>
      <c r="BR19" s="28"/>
      <c r="BS19" s="28"/>
      <c r="BT19" s="28"/>
      <c r="BU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8"/>
      <c r="EL19" s="28"/>
      <c r="EM19" s="28"/>
      <c r="EN19" s="28"/>
      <c r="EO19" s="28"/>
      <c r="EP19" s="28"/>
      <c r="EQ19" s="28"/>
      <c r="ER19" s="28"/>
      <c r="ES19" s="28"/>
      <c r="ET19" s="28"/>
      <c r="EU19" s="28"/>
      <c r="EV19" s="28"/>
      <c r="EW19" s="28"/>
      <c r="EX19" s="28"/>
      <c r="EY19" s="28"/>
    </row>
    <row r="20" spans="1:155" s="30" customFormat="1">
      <c r="A20" s="42">
        <v>19</v>
      </c>
      <c r="B20" s="16" t="s">
        <v>378</v>
      </c>
      <c r="C20" s="16" t="s">
        <v>25</v>
      </c>
      <c r="D20" s="25" t="s">
        <v>25</v>
      </c>
      <c r="E20" s="16" t="s">
        <v>26</v>
      </c>
      <c r="F20" s="48">
        <f t="shared" si="0"/>
        <v>91.625</v>
      </c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M20" s="28"/>
      <c r="BN20" s="28"/>
      <c r="BO20" s="28"/>
      <c r="BP20" s="28"/>
      <c r="BQ20" s="28"/>
      <c r="BR20" s="28"/>
      <c r="BS20" s="28"/>
      <c r="BT20" s="28"/>
      <c r="BU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  <c r="EJ20" s="28"/>
      <c r="EK20" s="28"/>
      <c r="EL20" s="28"/>
      <c r="EM20" s="28"/>
      <c r="EN20" s="28"/>
      <c r="EO20" s="28"/>
      <c r="EP20" s="28"/>
      <c r="EQ20" s="28"/>
      <c r="ER20" s="28"/>
      <c r="ES20" s="28"/>
      <c r="ET20" s="28"/>
      <c r="EU20" s="28"/>
      <c r="EV20" s="28"/>
      <c r="EW20" s="28"/>
      <c r="EX20" s="28"/>
      <c r="EY20" s="28"/>
    </row>
    <row r="21" spans="1:155" s="30" customFormat="1">
      <c r="A21" s="42">
        <v>20</v>
      </c>
      <c r="B21" s="16" t="s">
        <v>379</v>
      </c>
      <c r="C21" s="16" t="s">
        <v>39</v>
      </c>
      <c r="D21" s="25" t="s">
        <v>39</v>
      </c>
      <c r="E21" s="16" t="s">
        <v>32</v>
      </c>
      <c r="F21" s="48">
        <f t="shared" si="0"/>
        <v>91.125</v>
      </c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M21" s="28"/>
      <c r="BN21" s="28"/>
      <c r="BO21" s="28"/>
      <c r="BP21" s="28"/>
      <c r="BQ21" s="28"/>
      <c r="BR21" s="28"/>
      <c r="BS21" s="28"/>
      <c r="BT21" s="28"/>
      <c r="BU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28"/>
      <c r="DH21" s="28"/>
      <c r="DI21" s="28"/>
      <c r="DJ21" s="28"/>
      <c r="DK21" s="28"/>
      <c r="DL21" s="28"/>
      <c r="DM21" s="28"/>
      <c r="DN21" s="28"/>
      <c r="DO21" s="28"/>
      <c r="DP21" s="28"/>
      <c r="DQ21" s="28"/>
      <c r="DR21" s="28"/>
      <c r="DS21" s="28"/>
      <c r="DT21" s="28"/>
      <c r="DU21" s="28"/>
      <c r="DV21" s="28"/>
      <c r="DW21" s="28"/>
      <c r="DX21" s="28"/>
      <c r="DY21" s="28"/>
      <c r="DZ21" s="28"/>
      <c r="EA21" s="28"/>
      <c r="EB21" s="28"/>
      <c r="EC21" s="28"/>
      <c r="ED21" s="28"/>
      <c r="EE21" s="28"/>
      <c r="EF21" s="28"/>
      <c r="EG21" s="28"/>
      <c r="EH21" s="28"/>
      <c r="EI21" s="28"/>
      <c r="EJ21" s="28"/>
      <c r="EK21" s="28"/>
      <c r="EL21" s="28"/>
      <c r="EM21" s="28"/>
      <c r="EN21" s="28"/>
      <c r="EO21" s="28"/>
      <c r="EP21" s="28"/>
      <c r="EQ21" s="28"/>
      <c r="ER21" s="28"/>
      <c r="ES21" s="28"/>
      <c r="ET21" s="28"/>
      <c r="EU21" s="28"/>
      <c r="EV21" s="28"/>
      <c r="EW21" s="28"/>
      <c r="EX21" s="28"/>
      <c r="EY21" s="28"/>
    </row>
    <row r="22" spans="1:155" s="30" customFormat="1">
      <c r="A22" s="42">
        <v>21</v>
      </c>
      <c r="B22" s="16" t="s">
        <v>380</v>
      </c>
      <c r="C22" s="16" t="s">
        <v>26</v>
      </c>
      <c r="D22" s="25" t="s">
        <v>26</v>
      </c>
      <c r="E22" s="16" t="s">
        <v>26</v>
      </c>
      <c r="F22" s="48">
        <f t="shared" si="0"/>
        <v>91</v>
      </c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M22" s="28"/>
      <c r="BN22" s="28"/>
      <c r="BO22" s="28"/>
      <c r="BP22" s="28"/>
      <c r="BQ22" s="28"/>
      <c r="BR22" s="28"/>
      <c r="BS22" s="28"/>
      <c r="BT22" s="28"/>
      <c r="BU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  <c r="EM22" s="28"/>
      <c r="EN22" s="28"/>
      <c r="EO22" s="28"/>
      <c r="EP22" s="28"/>
      <c r="EQ22" s="28"/>
      <c r="ER22" s="28"/>
      <c r="ES22" s="28"/>
      <c r="ET22" s="28"/>
      <c r="EU22" s="28"/>
      <c r="EV22" s="28"/>
      <c r="EW22" s="28"/>
      <c r="EX22" s="28"/>
      <c r="EY22" s="28"/>
    </row>
    <row r="23" spans="1:155" s="30" customFormat="1">
      <c r="A23" s="42">
        <v>22</v>
      </c>
      <c r="B23" s="16" t="s">
        <v>381</v>
      </c>
      <c r="C23" s="16" t="s">
        <v>29</v>
      </c>
      <c r="D23" s="25" t="s">
        <v>29</v>
      </c>
      <c r="E23" s="16" t="s">
        <v>26</v>
      </c>
      <c r="F23" s="48">
        <f t="shared" si="0"/>
        <v>90.375</v>
      </c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M23" s="28"/>
      <c r="BN23" s="28"/>
      <c r="BO23" s="28"/>
      <c r="BP23" s="28"/>
      <c r="BQ23" s="28"/>
      <c r="BR23" s="28"/>
      <c r="BS23" s="28"/>
      <c r="BT23" s="28"/>
      <c r="BU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28"/>
      <c r="DH23" s="28"/>
      <c r="DI23" s="28"/>
      <c r="DJ23" s="28"/>
      <c r="DK23" s="28"/>
      <c r="DL23" s="28"/>
      <c r="DM23" s="28"/>
      <c r="DN23" s="28"/>
      <c r="DO23" s="28"/>
      <c r="DP23" s="28"/>
      <c r="DQ23" s="28"/>
      <c r="DR23" s="28"/>
      <c r="DS23" s="28"/>
      <c r="DT23" s="28"/>
      <c r="DU23" s="28"/>
      <c r="DV23" s="28"/>
      <c r="DW23" s="28"/>
      <c r="DX23" s="28"/>
      <c r="DY23" s="28"/>
      <c r="DZ23" s="28"/>
      <c r="EA23" s="28"/>
      <c r="EB23" s="28"/>
      <c r="EC23" s="28"/>
      <c r="ED23" s="28"/>
      <c r="EE23" s="28"/>
      <c r="EF23" s="28"/>
      <c r="EG23" s="28"/>
      <c r="EH23" s="28"/>
      <c r="EI23" s="28"/>
      <c r="EJ23" s="28"/>
      <c r="EK23" s="28"/>
      <c r="EL23" s="28"/>
      <c r="EM23" s="28"/>
      <c r="EN23" s="28"/>
      <c r="EO23" s="28"/>
      <c r="EP23" s="28"/>
      <c r="EQ23" s="28"/>
      <c r="ER23" s="28"/>
      <c r="ES23" s="28"/>
      <c r="ET23" s="28"/>
      <c r="EU23" s="28"/>
      <c r="EV23" s="28"/>
      <c r="EW23" s="28"/>
      <c r="EX23" s="28"/>
      <c r="EY23" s="28"/>
    </row>
    <row r="24" spans="1:155" s="30" customFormat="1">
      <c r="A24" s="42">
        <v>23</v>
      </c>
      <c r="B24" s="16" t="s">
        <v>382</v>
      </c>
      <c r="C24" s="16" t="s">
        <v>32</v>
      </c>
      <c r="D24" s="25" t="s">
        <v>32</v>
      </c>
      <c r="E24" s="16" t="s">
        <v>96</v>
      </c>
      <c r="F24" s="48">
        <f t="shared" si="0"/>
        <v>90.25</v>
      </c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M24" s="28"/>
      <c r="BN24" s="28"/>
      <c r="BO24" s="28"/>
      <c r="BP24" s="28"/>
      <c r="BQ24" s="28"/>
      <c r="BR24" s="28"/>
      <c r="BS24" s="28"/>
      <c r="BT24" s="28"/>
      <c r="BU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28"/>
      <c r="DH24" s="28"/>
      <c r="DI24" s="28"/>
      <c r="DJ24" s="28"/>
      <c r="DK24" s="28"/>
      <c r="DL24" s="28"/>
      <c r="DM24" s="28"/>
      <c r="DN24" s="28"/>
      <c r="DO24" s="28"/>
      <c r="DP24" s="28"/>
      <c r="DQ24" s="28"/>
      <c r="DR24" s="28"/>
      <c r="DS24" s="28"/>
      <c r="DT24" s="28"/>
      <c r="DU24" s="28"/>
      <c r="DV24" s="28"/>
      <c r="DW24" s="28"/>
      <c r="DX24" s="28"/>
      <c r="DY24" s="28"/>
      <c r="DZ24" s="28"/>
      <c r="EA24" s="28"/>
      <c r="EB24" s="28"/>
      <c r="EC24" s="28"/>
      <c r="ED24" s="28"/>
      <c r="EE24" s="28"/>
      <c r="EF24" s="28"/>
      <c r="EG24" s="28"/>
      <c r="EH24" s="28"/>
      <c r="EI24" s="28"/>
      <c r="EJ24" s="28"/>
      <c r="EK24" s="28"/>
      <c r="EL24" s="28"/>
      <c r="EM24" s="28"/>
      <c r="EN24" s="28"/>
      <c r="EO24" s="28"/>
      <c r="EP24" s="28"/>
      <c r="EQ24" s="28"/>
      <c r="ER24" s="28"/>
      <c r="ES24" s="28"/>
      <c r="ET24" s="28"/>
      <c r="EU24" s="28"/>
      <c r="EV24" s="28"/>
      <c r="EW24" s="28"/>
      <c r="EX24" s="28"/>
      <c r="EY24" s="28"/>
    </row>
    <row r="25" spans="1:155" s="30" customFormat="1">
      <c r="A25" s="42">
        <v>24</v>
      </c>
      <c r="B25" s="16" t="s">
        <v>383</v>
      </c>
      <c r="C25" s="16" t="s">
        <v>29</v>
      </c>
      <c r="D25" s="25" t="s">
        <v>29</v>
      </c>
      <c r="E25" s="16" t="s">
        <v>29</v>
      </c>
      <c r="F25" s="48">
        <f t="shared" si="0"/>
        <v>90</v>
      </c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M25" s="28"/>
      <c r="BN25" s="28"/>
      <c r="BO25" s="28"/>
      <c r="BP25" s="28"/>
      <c r="BQ25" s="28"/>
      <c r="BR25" s="28"/>
      <c r="BS25" s="28"/>
      <c r="BT25" s="28"/>
      <c r="BU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28"/>
      <c r="DH25" s="28"/>
      <c r="DI25" s="28"/>
      <c r="DJ25" s="28"/>
      <c r="DK25" s="28"/>
      <c r="DL25" s="28"/>
      <c r="DM25" s="28"/>
      <c r="DN25" s="28"/>
      <c r="DO25" s="28"/>
      <c r="DP25" s="28"/>
      <c r="DQ25" s="28"/>
      <c r="DR25" s="28"/>
      <c r="DS25" s="28"/>
      <c r="DT25" s="28"/>
      <c r="DU25" s="28"/>
      <c r="DV25" s="28"/>
      <c r="DW25" s="28"/>
      <c r="DX25" s="28"/>
      <c r="DY25" s="28"/>
      <c r="DZ25" s="28"/>
      <c r="EA25" s="28"/>
      <c r="EB25" s="28"/>
      <c r="EC25" s="28"/>
      <c r="ED25" s="28"/>
      <c r="EE25" s="28"/>
      <c r="EF25" s="28"/>
      <c r="EG25" s="28"/>
      <c r="EH25" s="28"/>
      <c r="EI25" s="28"/>
      <c r="EJ25" s="28"/>
      <c r="EK25" s="28"/>
      <c r="EL25" s="28"/>
      <c r="EM25" s="28"/>
      <c r="EN25" s="28"/>
      <c r="EO25" s="28"/>
      <c r="EP25" s="28"/>
      <c r="EQ25" s="28"/>
      <c r="ER25" s="28"/>
      <c r="ES25" s="28"/>
      <c r="ET25" s="28"/>
      <c r="EU25" s="28"/>
      <c r="EV25" s="28"/>
      <c r="EW25" s="28"/>
      <c r="EX25" s="28"/>
      <c r="EY25" s="28"/>
    </row>
    <row r="26" spans="1:155" s="30" customFormat="1">
      <c r="A26" s="42">
        <v>25</v>
      </c>
      <c r="B26" s="16" t="s">
        <v>384</v>
      </c>
      <c r="C26" s="16" t="s">
        <v>32</v>
      </c>
      <c r="D26" s="25" t="s">
        <v>32</v>
      </c>
      <c r="E26" s="16" t="s">
        <v>39</v>
      </c>
      <c r="F26" s="48">
        <f t="shared" si="0"/>
        <v>89.875</v>
      </c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M26" s="28"/>
      <c r="BN26" s="28"/>
      <c r="BO26" s="28"/>
      <c r="BP26" s="28"/>
      <c r="BQ26" s="28"/>
      <c r="BR26" s="28"/>
      <c r="BS26" s="28"/>
      <c r="BT26" s="28"/>
      <c r="BU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8"/>
      <c r="CU26" s="28"/>
      <c r="CV26" s="28"/>
      <c r="CW26" s="28"/>
      <c r="CX26" s="28"/>
      <c r="CY26" s="28"/>
      <c r="CZ26" s="28"/>
      <c r="DA26" s="28"/>
      <c r="DB26" s="28"/>
      <c r="DC26" s="28"/>
      <c r="DD26" s="28"/>
      <c r="DE26" s="28"/>
      <c r="DF26" s="28"/>
      <c r="DG26" s="28"/>
      <c r="DH26" s="28"/>
      <c r="DI26" s="28"/>
      <c r="DJ26" s="28"/>
      <c r="DK26" s="28"/>
      <c r="DL26" s="28"/>
      <c r="DM26" s="28"/>
      <c r="DN26" s="28"/>
      <c r="DO26" s="28"/>
      <c r="DP26" s="28"/>
      <c r="DQ26" s="28"/>
      <c r="DR26" s="28"/>
      <c r="DS26" s="28"/>
      <c r="DT26" s="28"/>
      <c r="DU26" s="28"/>
      <c r="DV26" s="28"/>
      <c r="DW26" s="28"/>
      <c r="DX26" s="28"/>
      <c r="DY26" s="28"/>
      <c r="DZ26" s="28"/>
      <c r="EA26" s="28"/>
      <c r="EB26" s="28"/>
      <c r="EC26" s="28"/>
      <c r="ED26" s="28"/>
      <c r="EE26" s="28"/>
      <c r="EF26" s="28"/>
      <c r="EG26" s="28"/>
      <c r="EH26" s="28"/>
      <c r="EI26" s="28"/>
      <c r="EJ26" s="28"/>
      <c r="EK26" s="28"/>
      <c r="EL26" s="28"/>
      <c r="EM26" s="28"/>
      <c r="EN26" s="28"/>
      <c r="EO26" s="28"/>
      <c r="EP26" s="28"/>
      <c r="EQ26" s="28"/>
      <c r="ER26" s="28"/>
      <c r="ES26" s="28"/>
      <c r="ET26" s="28"/>
      <c r="EU26" s="28"/>
      <c r="EV26" s="28"/>
      <c r="EW26" s="28"/>
      <c r="EX26" s="28"/>
      <c r="EY26" s="28"/>
    </row>
    <row r="27" spans="1:155" s="30" customFormat="1">
      <c r="A27" s="42">
        <v>26</v>
      </c>
      <c r="B27" s="16" t="s">
        <v>385</v>
      </c>
      <c r="C27" s="16" t="s">
        <v>29</v>
      </c>
      <c r="D27" s="25" t="s">
        <v>29</v>
      </c>
      <c r="E27" s="16" t="s">
        <v>32</v>
      </c>
      <c r="F27" s="48">
        <f t="shared" si="0"/>
        <v>89.25</v>
      </c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M27" s="28"/>
      <c r="BN27" s="28"/>
      <c r="BO27" s="28"/>
      <c r="BP27" s="28"/>
      <c r="BQ27" s="28"/>
      <c r="BR27" s="28"/>
      <c r="BS27" s="28"/>
      <c r="BT27" s="28"/>
      <c r="BU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28"/>
      <c r="CO27" s="28"/>
      <c r="CP27" s="28"/>
      <c r="CQ27" s="28"/>
      <c r="CR27" s="28"/>
      <c r="CS27" s="28"/>
      <c r="CT27" s="28"/>
      <c r="CU27" s="28"/>
      <c r="CV27" s="28"/>
      <c r="CW27" s="28"/>
      <c r="CX27" s="28"/>
      <c r="CY27" s="28"/>
      <c r="CZ27" s="28"/>
      <c r="DA27" s="28"/>
      <c r="DB27" s="28"/>
      <c r="DC27" s="28"/>
      <c r="DD27" s="28"/>
      <c r="DE27" s="28"/>
      <c r="DF27" s="28"/>
      <c r="DG27" s="28"/>
      <c r="DH27" s="28"/>
      <c r="DI27" s="28"/>
      <c r="DJ27" s="28"/>
      <c r="DK27" s="28"/>
      <c r="DL27" s="28"/>
      <c r="DM27" s="28"/>
      <c r="DN27" s="28"/>
      <c r="DO27" s="28"/>
      <c r="DP27" s="28"/>
      <c r="DQ27" s="28"/>
      <c r="DR27" s="28"/>
      <c r="DS27" s="28"/>
      <c r="DT27" s="28"/>
      <c r="DU27" s="28"/>
      <c r="DV27" s="28"/>
      <c r="DW27" s="28"/>
      <c r="DX27" s="28"/>
      <c r="DY27" s="28"/>
      <c r="DZ27" s="28"/>
      <c r="EA27" s="28"/>
      <c r="EB27" s="28"/>
      <c r="EC27" s="28"/>
      <c r="ED27" s="28"/>
      <c r="EE27" s="28"/>
      <c r="EF27" s="28"/>
      <c r="EG27" s="28"/>
      <c r="EH27" s="28"/>
      <c r="EI27" s="28"/>
      <c r="EJ27" s="28"/>
      <c r="EK27" s="28"/>
      <c r="EL27" s="28"/>
      <c r="EM27" s="28"/>
      <c r="EN27" s="28"/>
      <c r="EO27" s="28"/>
      <c r="EP27" s="28"/>
      <c r="EQ27" s="28"/>
      <c r="ER27" s="28"/>
      <c r="ES27" s="28"/>
      <c r="ET27" s="28"/>
      <c r="EU27" s="28"/>
      <c r="EV27" s="28"/>
      <c r="EW27" s="28"/>
      <c r="EX27" s="28"/>
      <c r="EY27" s="28"/>
    </row>
    <row r="28" spans="1:155" s="30" customFormat="1">
      <c r="A28" s="42">
        <v>27</v>
      </c>
      <c r="B28" s="16" t="s">
        <v>386</v>
      </c>
      <c r="C28" s="16" t="s">
        <v>29</v>
      </c>
      <c r="D28" s="25" t="s">
        <v>29</v>
      </c>
      <c r="E28" s="16" t="s">
        <v>32</v>
      </c>
      <c r="F28" s="48">
        <f t="shared" si="0"/>
        <v>89.25</v>
      </c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M28" s="28"/>
      <c r="BN28" s="28"/>
      <c r="BO28" s="28"/>
      <c r="BP28" s="28"/>
      <c r="BQ28" s="28"/>
      <c r="BR28" s="28"/>
      <c r="BS28" s="28"/>
      <c r="BT28" s="28"/>
      <c r="BU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28"/>
      <c r="CO28" s="28"/>
      <c r="CP28" s="28"/>
      <c r="CQ28" s="28"/>
      <c r="CR28" s="28"/>
      <c r="CS28" s="28"/>
      <c r="CT28" s="28"/>
      <c r="CU28" s="28"/>
      <c r="CV28" s="28"/>
      <c r="CW28" s="28"/>
      <c r="CX28" s="28"/>
      <c r="CY28" s="28"/>
      <c r="CZ28" s="28"/>
      <c r="DA28" s="28"/>
      <c r="DB28" s="28"/>
      <c r="DC28" s="28"/>
      <c r="DD28" s="28"/>
      <c r="DE28" s="28"/>
      <c r="DF28" s="28"/>
      <c r="DG28" s="28"/>
      <c r="DH28" s="28"/>
      <c r="DI28" s="28"/>
      <c r="DJ28" s="28"/>
      <c r="DK28" s="28"/>
      <c r="DL28" s="28"/>
      <c r="DM28" s="28"/>
      <c r="DN28" s="28"/>
      <c r="DO28" s="28"/>
      <c r="DP28" s="28"/>
      <c r="DQ28" s="28"/>
      <c r="DR28" s="28"/>
      <c r="DS28" s="28"/>
      <c r="DT28" s="28"/>
      <c r="DU28" s="28"/>
      <c r="DV28" s="28"/>
      <c r="DW28" s="28"/>
      <c r="DX28" s="28"/>
      <c r="DY28" s="28"/>
      <c r="DZ28" s="28"/>
      <c r="EA28" s="28"/>
      <c r="EB28" s="28"/>
      <c r="EC28" s="28"/>
      <c r="ED28" s="28"/>
      <c r="EE28" s="28"/>
      <c r="EF28" s="28"/>
      <c r="EG28" s="28"/>
      <c r="EH28" s="28"/>
      <c r="EI28" s="28"/>
      <c r="EJ28" s="28"/>
      <c r="EK28" s="28"/>
      <c r="EL28" s="28"/>
      <c r="EM28" s="28"/>
      <c r="EN28" s="28"/>
      <c r="EO28" s="28"/>
      <c r="EP28" s="28"/>
      <c r="EQ28" s="28"/>
      <c r="ER28" s="28"/>
      <c r="ES28" s="28"/>
      <c r="ET28" s="28"/>
      <c r="EU28" s="28"/>
      <c r="EV28" s="28"/>
      <c r="EW28" s="28"/>
      <c r="EX28" s="28"/>
      <c r="EY28" s="28"/>
    </row>
    <row r="29" spans="1:155" s="30" customFormat="1">
      <c r="A29" s="42">
        <v>28</v>
      </c>
      <c r="B29" s="16" t="s">
        <v>387</v>
      </c>
      <c r="C29" s="16" t="s">
        <v>39</v>
      </c>
      <c r="D29" s="25" t="s">
        <v>39</v>
      </c>
      <c r="E29" s="16" t="s">
        <v>36</v>
      </c>
      <c r="F29" s="48">
        <f t="shared" si="0"/>
        <v>89.25</v>
      </c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M29" s="28"/>
      <c r="BN29" s="28"/>
      <c r="BO29" s="28"/>
      <c r="BP29" s="28"/>
      <c r="BQ29" s="28"/>
      <c r="BR29" s="28"/>
      <c r="BS29" s="28"/>
      <c r="BT29" s="28"/>
      <c r="BU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28"/>
      <c r="CO29" s="28"/>
      <c r="CP29" s="28"/>
      <c r="CQ29" s="28"/>
      <c r="CR29" s="28"/>
      <c r="CS29" s="28"/>
      <c r="CT29" s="28"/>
      <c r="CU29" s="28"/>
      <c r="CV29" s="28"/>
      <c r="CW29" s="28"/>
      <c r="CX29" s="28"/>
      <c r="CY29" s="28"/>
      <c r="CZ29" s="28"/>
      <c r="DA29" s="28"/>
      <c r="DB29" s="28"/>
      <c r="DC29" s="28"/>
      <c r="DD29" s="28"/>
      <c r="DE29" s="28"/>
      <c r="DF29" s="28"/>
      <c r="DG29" s="28"/>
      <c r="DH29" s="28"/>
      <c r="DI29" s="28"/>
      <c r="DJ29" s="28"/>
      <c r="DK29" s="28"/>
      <c r="DL29" s="28"/>
      <c r="DM29" s="28"/>
      <c r="DN29" s="28"/>
      <c r="DO29" s="28"/>
      <c r="DP29" s="28"/>
      <c r="DQ29" s="28"/>
      <c r="DR29" s="28"/>
      <c r="DS29" s="28"/>
      <c r="DT29" s="28"/>
      <c r="DU29" s="28"/>
      <c r="DV29" s="28"/>
      <c r="DW29" s="28"/>
      <c r="DX29" s="28"/>
      <c r="DY29" s="28"/>
      <c r="DZ29" s="28"/>
      <c r="EA29" s="28"/>
      <c r="EB29" s="28"/>
      <c r="EC29" s="28"/>
      <c r="ED29" s="28"/>
      <c r="EE29" s="28"/>
      <c r="EF29" s="28"/>
      <c r="EG29" s="28"/>
      <c r="EH29" s="28"/>
      <c r="EI29" s="28"/>
      <c r="EJ29" s="28"/>
      <c r="EK29" s="28"/>
      <c r="EL29" s="28"/>
      <c r="EM29" s="28"/>
      <c r="EN29" s="28"/>
      <c r="EO29" s="28"/>
      <c r="EP29" s="28"/>
      <c r="EQ29" s="28"/>
      <c r="ER29" s="28"/>
      <c r="ES29" s="28"/>
      <c r="ET29" s="28"/>
      <c r="EU29" s="28"/>
      <c r="EV29" s="28"/>
      <c r="EW29" s="28"/>
      <c r="EX29" s="28"/>
      <c r="EY29" s="28"/>
    </row>
    <row r="30" spans="1:155" s="30" customFormat="1">
      <c r="A30" s="42">
        <v>29</v>
      </c>
      <c r="B30" s="16" t="s">
        <v>388</v>
      </c>
      <c r="C30" s="16" t="s">
        <v>32</v>
      </c>
      <c r="D30" s="25" t="s">
        <v>32</v>
      </c>
      <c r="E30" s="16" t="s">
        <v>32</v>
      </c>
      <c r="F30" s="48">
        <f t="shared" si="0"/>
        <v>88</v>
      </c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M30" s="28"/>
      <c r="BN30" s="28"/>
      <c r="BO30" s="28"/>
      <c r="BP30" s="28"/>
      <c r="BQ30" s="28"/>
      <c r="BR30" s="28"/>
      <c r="BS30" s="28"/>
      <c r="BT30" s="28"/>
      <c r="BU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28"/>
      <c r="CO30" s="28"/>
      <c r="CP30" s="28"/>
      <c r="CQ30" s="28"/>
      <c r="CR30" s="28"/>
      <c r="CS30" s="28"/>
      <c r="CT30" s="28"/>
      <c r="CU30" s="28"/>
      <c r="CV30" s="28"/>
      <c r="CW30" s="28"/>
      <c r="CX30" s="28"/>
      <c r="CY30" s="28"/>
      <c r="CZ30" s="28"/>
      <c r="DA30" s="28"/>
      <c r="DB30" s="28"/>
      <c r="DC30" s="28"/>
      <c r="DD30" s="28"/>
      <c r="DE30" s="28"/>
      <c r="DF30" s="28"/>
      <c r="DG30" s="28"/>
      <c r="DH30" s="28"/>
      <c r="DI30" s="28"/>
      <c r="DJ30" s="28"/>
      <c r="DK30" s="28"/>
      <c r="DL30" s="28"/>
      <c r="DM30" s="28"/>
      <c r="DN30" s="28"/>
      <c r="DO30" s="28"/>
      <c r="DP30" s="28"/>
      <c r="DQ30" s="28"/>
      <c r="DR30" s="28"/>
      <c r="DS30" s="28"/>
      <c r="DT30" s="28"/>
      <c r="DU30" s="28"/>
      <c r="DV30" s="28"/>
      <c r="DW30" s="28"/>
      <c r="DX30" s="28"/>
      <c r="DY30" s="28"/>
      <c r="DZ30" s="28"/>
      <c r="EA30" s="28"/>
      <c r="EB30" s="28"/>
      <c r="EC30" s="28"/>
      <c r="ED30" s="28"/>
      <c r="EE30" s="28"/>
      <c r="EF30" s="28"/>
      <c r="EG30" s="28"/>
      <c r="EH30" s="28"/>
      <c r="EI30" s="28"/>
      <c r="EJ30" s="28"/>
      <c r="EK30" s="28"/>
      <c r="EL30" s="28"/>
      <c r="EM30" s="28"/>
      <c r="EN30" s="28"/>
      <c r="EO30" s="28"/>
      <c r="EP30" s="28"/>
      <c r="EQ30" s="28"/>
      <c r="ER30" s="28"/>
      <c r="ES30" s="28"/>
      <c r="ET30" s="28"/>
      <c r="EU30" s="28"/>
      <c r="EV30" s="28"/>
      <c r="EW30" s="28"/>
      <c r="EX30" s="28"/>
      <c r="EY30" s="28"/>
    </row>
    <row r="31" spans="1:155" s="30" customFormat="1">
      <c r="A31" s="42">
        <v>30</v>
      </c>
      <c r="B31" s="16" t="s">
        <v>389</v>
      </c>
      <c r="C31" s="16" t="s">
        <v>32</v>
      </c>
      <c r="D31" s="25" t="s">
        <v>32</v>
      </c>
      <c r="E31" s="16" t="s">
        <v>32</v>
      </c>
      <c r="F31" s="48">
        <f t="shared" si="0"/>
        <v>88</v>
      </c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M31" s="28"/>
      <c r="BN31" s="28"/>
      <c r="BO31" s="28"/>
      <c r="BP31" s="28"/>
      <c r="BQ31" s="28"/>
      <c r="BR31" s="28"/>
      <c r="BS31" s="28"/>
      <c r="BT31" s="28"/>
      <c r="BU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28"/>
      <c r="CO31" s="28"/>
      <c r="CP31" s="28"/>
      <c r="CQ31" s="28"/>
      <c r="CR31" s="28"/>
      <c r="CS31" s="28"/>
      <c r="CT31" s="28"/>
      <c r="CU31" s="28"/>
      <c r="CV31" s="28"/>
      <c r="CW31" s="28"/>
      <c r="CX31" s="28"/>
      <c r="CY31" s="28"/>
      <c r="CZ31" s="28"/>
      <c r="DA31" s="28"/>
      <c r="DB31" s="28"/>
      <c r="DC31" s="28"/>
      <c r="DD31" s="28"/>
      <c r="DE31" s="28"/>
      <c r="DF31" s="28"/>
      <c r="DG31" s="28"/>
      <c r="DH31" s="28"/>
      <c r="DI31" s="28"/>
      <c r="DJ31" s="28"/>
      <c r="DK31" s="28"/>
      <c r="DL31" s="28"/>
      <c r="DM31" s="28"/>
      <c r="DN31" s="28"/>
      <c r="DO31" s="28"/>
      <c r="DP31" s="28"/>
      <c r="DQ31" s="28"/>
      <c r="DR31" s="28"/>
      <c r="DS31" s="28"/>
      <c r="DT31" s="28"/>
      <c r="DU31" s="28"/>
      <c r="DV31" s="28"/>
      <c r="DW31" s="28"/>
      <c r="DX31" s="28"/>
      <c r="DY31" s="28"/>
      <c r="DZ31" s="28"/>
      <c r="EA31" s="28"/>
      <c r="EB31" s="28"/>
      <c r="EC31" s="28"/>
      <c r="ED31" s="28"/>
      <c r="EE31" s="28"/>
      <c r="EF31" s="28"/>
      <c r="EG31" s="28"/>
      <c r="EH31" s="28"/>
      <c r="EI31" s="28"/>
      <c r="EJ31" s="28"/>
      <c r="EK31" s="28"/>
      <c r="EL31" s="28"/>
      <c r="EM31" s="28"/>
      <c r="EN31" s="28"/>
      <c r="EO31" s="28"/>
      <c r="EP31" s="28"/>
      <c r="EQ31" s="28"/>
      <c r="ER31" s="28"/>
      <c r="ES31" s="28"/>
      <c r="ET31" s="28"/>
      <c r="EU31" s="28"/>
      <c r="EV31" s="28"/>
      <c r="EW31" s="28"/>
      <c r="EX31" s="28"/>
      <c r="EY31" s="28"/>
    </row>
    <row r="32" spans="1:155" s="30" customFormat="1">
      <c r="A32" s="42">
        <v>31</v>
      </c>
      <c r="B32" s="16" t="s">
        <v>390</v>
      </c>
      <c r="C32" s="16" t="s">
        <v>35</v>
      </c>
      <c r="D32" s="25" t="s">
        <v>35</v>
      </c>
      <c r="E32" s="16" t="s">
        <v>32</v>
      </c>
      <c r="F32" s="48">
        <f t="shared" si="0"/>
        <v>86.75</v>
      </c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M32" s="28"/>
      <c r="BN32" s="28"/>
      <c r="BO32" s="28"/>
      <c r="BP32" s="28"/>
      <c r="BQ32" s="28"/>
      <c r="BR32" s="28"/>
      <c r="BS32" s="28"/>
      <c r="BT32" s="28"/>
      <c r="BU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  <c r="CP32" s="28"/>
      <c r="CQ32" s="28"/>
      <c r="CR32" s="28"/>
      <c r="CS32" s="28"/>
      <c r="CT32" s="28"/>
      <c r="CU32" s="28"/>
      <c r="CV32" s="28"/>
      <c r="CW32" s="28"/>
      <c r="CX32" s="28"/>
      <c r="CY32" s="28"/>
      <c r="CZ32" s="28"/>
      <c r="DA32" s="28"/>
      <c r="DB32" s="28"/>
      <c r="DC32" s="28"/>
      <c r="DD32" s="28"/>
      <c r="DE32" s="28"/>
      <c r="DF32" s="28"/>
      <c r="DG32" s="28"/>
      <c r="DH32" s="28"/>
      <c r="DI32" s="28"/>
      <c r="DJ32" s="28"/>
      <c r="DK32" s="28"/>
      <c r="DL32" s="28"/>
      <c r="DM32" s="28"/>
      <c r="DN32" s="28"/>
      <c r="DO32" s="28"/>
      <c r="DP32" s="28"/>
      <c r="DQ32" s="28"/>
      <c r="DR32" s="28"/>
      <c r="DS32" s="28"/>
      <c r="DT32" s="28"/>
      <c r="DU32" s="28"/>
      <c r="DV32" s="28"/>
      <c r="DW32" s="28"/>
      <c r="DX32" s="28"/>
      <c r="DY32" s="28"/>
      <c r="DZ32" s="28"/>
      <c r="EA32" s="28"/>
      <c r="EB32" s="28"/>
      <c r="EC32" s="28"/>
      <c r="ED32" s="28"/>
      <c r="EE32" s="28"/>
      <c r="EF32" s="28"/>
      <c r="EG32" s="28"/>
      <c r="EH32" s="28"/>
      <c r="EI32" s="28"/>
      <c r="EJ32" s="28"/>
      <c r="EK32" s="28"/>
      <c r="EL32" s="28"/>
      <c r="EM32" s="28"/>
      <c r="EN32" s="28"/>
      <c r="EO32" s="28"/>
      <c r="EP32" s="28"/>
      <c r="EQ32" s="28"/>
      <c r="ER32" s="28"/>
      <c r="ES32" s="28"/>
      <c r="ET32" s="28"/>
      <c r="EU32" s="28"/>
      <c r="EV32" s="28"/>
      <c r="EW32" s="28"/>
      <c r="EX32" s="28"/>
      <c r="EY32" s="28"/>
    </row>
    <row r="33" spans="1:155" s="30" customFormat="1">
      <c r="A33" s="42">
        <v>32</v>
      </c>
      <c r="B33" s="16" t="s">
        <v>391</v>
      </c>
      <c r="C33" s="16" t="s">
        <v>29</v>
      </c>
      <c r="D33" s="25" t="s">
        <v>29</v>
      </c>
      <c r="E33" s="16" t="s">
        <v>38</v>
      </c>
      <c r="F33" s="48">
        <f t="shared" si="0"/>
        <v>86.25</v>
      </c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M33" s="28"/>
      <c r="BN33" s="28"/>
      <c r="BO33" s="28"/>
      <c r="BP33" s="28"/>
      <c r="BQ33" s="28"/>
      <c r="BR33" s="28"/>
      <c r="BS33" s="28"/>
      <c r="BT33" s="28"/>
      <c r="BU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28"/>
      <c r="CU33" s="28"/>
      <c r="CV33" s="28"/>
      <c r="CW33" s="28"/>
      <c r="CX33" s="28"/>
      <c r="CY33" s="28"/>
      <c r="CZ33" s="28"/>
      <c r="DA33" s="28"/>
      <c r="DB33" s="28"/>
      <c r="DC33" s="28"/>
      <c r="DD33" s="28"/>
      <c r="DE33" s="28"/>
      <c r="DF33" s="28"/>
      <c r="DG33" s="28"/>
      <c r="DH33" s="28"/>
      <c r="DI33" s="28"/>
      <c r="DJ33" s="28"/>
      <c r="DK33" s="28"/>
      <c r="DL33" s="28"/>
      <c r="DM33" s="28"/>
      <c r="DN33" s="28"/>
      <c r="DO33" s="28"/>
      <c r="DP33" s="28"/>
      <c r="DQ33" s="28"/>
      <c r="DR33" s="28"/>
      <c r="DS33" s="28"/>
      <c r="DT33" s="28"/>
      <c r="DU33" s="28"/>
      <c r="DV33" s="28"/>
      <c r="DW33" s="28"/>
      <c r="DX33" s="28"/>
      <c r="DY33" s="28"/>
      <c r="DZ33" s="28"/>
      <c r="EA33" s="28"/>
      <c r="EB33" s="28"/>
      <c r="EC33" s="28"/>
      <c r="ED33" s="28"/>
      <c r="EE33" s="28"/>
      <c r="EF33" s="28"/>
      <c r="EG33" s="28"/>
      <c r="EH33" s="28"/>
      <c r="EI33" s="28"/>
      <c r="EJ33" s="28"/>
      <c r="EK33" s="28"/>
      <c r="EL33" s="28"/>
      <c r="EM33" s="28"/>
      <c r="EN33" s="28"/>
      <c r="EO33" s="28"/>
      <c r="EP33" s="28"/>
      <c r="EQ33" s="28"/>
      <c r="ER33" s="28"/>
      <c r="ES33" s="28"/>
      <c r="ET33" s="28"/>
      <c r="EU33" s="28"/>
      <c r="EV33" s="28"/>
      <c r="EW33" s="28"/>
      <c r="EX33" s="28"/>
      <c r="EY33" s="28"/>
    </row>
    <row r="34" spans="1:155" s="30" customFormat="1">
      <c r="A34" s="42">
        <v>33</v>
      </c>
      <c r="B34" s="16" t="s">
        <v>392</v>
      </c>
      <c r="C34" s="16" t="s">
        <v>32</v>
      </c>
      <c r="D34" s="25" t="s">
        <v>32</v>
      </c>
      <c r="E34" s="16" t="s">
        <v>36</v>
      </c>
      <c r="F34" s="48">
        <f t="shared" si="0"/>
        <v>86.125</v>
      </c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M34" s="28"/>
      <c r="BN34" s="28"/>
      <c r="BO34" s="28"/>
      <c r="BP34" s="28"/>
      <c r="BQ34" s="28"/>
      <c r="BR34" s="28"/>
      <c r="BS34" s="28"/>
      <c r="BT34" s="28"/>
      <c r="BU34" s="28"/>
      <c r="BW34" s="28"/>
      <c r="BX34" s="28"/>
      <c r="BY34" s="28"/>
      <c r="BZ34" s="28"/>
      <c r="CA34" s="28"/>
      <c r="CB34" s="28"/>
      <c r="CC34" s="28"/>
      <c r="CD34" s="28"/>
      <c r="CE34" s="28"/>
      <c r="CF34" s="28"/>
      <c r="CG34" s="28"/>
      <c r="CH34" s="28"/>
      <c r="CI34" s="28"/>
      <c r="CJ34" s="28"/>
      <c r="CK34" s="28"/>
      <c r="CL34" s="28"/>
      <c r="CM34" s="28"/>
      <c r="CN34" s="28"/>
      <c r="CO34" s="28"/>
      <c r="CP34" s="28"/>
      <c r="CQ34" s="28"/>
      <c r="CR34" s="28"/>
      <c r="CS34" s="28"/>
      <c r="CT34" s="28"/>
      <c r="CU34" s="28"/>
      <c r="CV34" s="28"/>
      <c r="CW34" s="28"/>
      <c r="CX34" s="28"/>
      <c r="CY34" s="28"/>
      <c r="CZ34" s="28"/>
      <c r="DA34" s="28"/>
      <c r="DB34" s="28"/>
      <c r="DC34" s="28"/>
      <c r="DD34" s="28"/>
      <c r="DE34" s="28"/>
      <c r="DF34" s="28"/>
      <c r="DG34" s="28"/>
      <c r="DH34" s="28"/>
      <c r="DI34" s="28"/>
      <c r="DJ34" s="28"/>
      <c r="DK34" s="28"/>
      <c r="DL34" s="28"/>
      <c r="DM34" s="28"/>
      <c r="DN34" s="28"/>
      <c r="DO34" s="28"/>
      <c r="DP34" s="28"/>
      <c r="DQ34" s="28"/>
      <c r="DR34" s="28"/>
      <c r="DS34" s="28"/>
      <c r="DT34" s="28"/>
      <c r="DU34" s="28"/>
      <c r="DV34" s="28"/>
      <c r="DW34" s="28"/>
      <c r="DX34" s="28"/>
      <c r="DY34" s="28"/>
      <c r="DZ34" s="28"/>
      <c r="EA34" s="28"/>
      <c r="EB34" s="28"/>
      <c r="EC34" s="28"/>
      <c r="ED34" s="28"/>
      <c r="EE34" s="28"/>
      <c r="EF34" s="28"/>
      <c r="EG34" s="28"/>
      <c r="EH34" s="28"/>
      <c r="EI34" s="28"/>
      <c r="EJ34" s="28"/>
      <c r="EK34" s="28"/>
      <c r="EL34" s="28"/>
      <c r="EM34" s="28"/>
      <c r="EN34" s="28"/>
      <c r="EO34" s="28"/>
      <c r="EP34" s="28"/>
      <c r="EQ34" s="28"/>
      <c r="ER34" s="28"/>
      <c r="ES34" s="28"/>
      <c r="ET34" s="28"/>
      <c r="EU34" s="28"/>
      <c r="EV34" s="28"/>
      <c r="EW34" s="28"/>
      <c r="EX34" s="28"/>
      <c r="EY34" s="28"/>
    </row>
    <row r="35" spans="1:155" s="30" customFormat="1">
      <c r="A35" s="42">
        <v>34</v>
      </c>
      <c r="B35" s="16" t="s">
        <v>393</v>
      </c>
      <c r="C35" s="16" t="s">
        <v>28</v>
      </c>
      <c r="D35" s="25" t="s">
        <v>28</v>
      </c>
      <c r="E35" s="16" t="s">
        <v>36</v>
      </c>
      <c r="F35" s="48">
        <f t="shared" si="0"/>
        <v>85.5</v>
      </c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M35" s="28"/>
      <c r="BN35" s="28"/>
      <c r="BO35" s="28"/>
      <c r="BP35" s="28"/>
      <c r="BQ35" s="28"/>
      <c r="BR35" s="28"/>
      <c r="BS35" s="28"/>
      <c r="BT35" s="28"/>
      <c r="BU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28"/>
      <c r="CN35" s="28"/>
      <c r="CO35" s="28"/>
      <c r="CP35" s="28"/>
      <c r="CQ35" s="28"/>
      <c r="CR35" s="28"/>
      <c r="CS35" s="28"/>
      <c r="CT35" s="28"/>
      <c r="CU35" s="28"/>
      <c r="CV35" s="28"/>
      <c r="CW35" s="28"/>
      <c r="CX35" s="28"/>
      <c r="CY35" s="28"/>
      <c r="CZ35" s="28"/>
      <c r="DA35" s="28"/>
      <c r="DB35" s="28"/>
      <c r="DC35" s="28"/>
      <c r="DD35" s="28"/>
      <c r="DE35" s="28"/>
      <c r="DF35" s="28"/>
      <c r="DG35" s="28"/>
      <c r="DH35" s="28"/>
      <c r="DI35" s="28"/>
      <c r="DJ35" s="28"/>
      <c r="DK35" s="28"/>
      <c r="DL35" s="28"/>
      <c r="DM35" s="28"/>
      <c r="DN35" s="28"/>
      <c r="DO35" s="28"/>
      <c r="DP35" s="28"/>
      <c r="DQ35" s="28"/>
      <c r="DR35" s="28"/>
      <c r="DS35" s="28"/>
      <c r="DT35" s="28"/>
      <c r="DU35" s="28"/>
      <c r="DV35" s="28"/>
      <c r="DW35" s="28"/>
      <c r="DX35" s="28"/>
      <c r="DY35" s="28"/>
      <c r="DZ35" s="28"/>
      <c r="EA35" s="28"/>
      <c r="EB35" s="28"/>
      <c r="EC35" s="28"/>
      <c r="ED35" s="28"/>
      <c r="EE35" s="28"/>
      <c r="EF35" s="28"/>
      <c r="EG35" s="28"/>
      <c r="EH35" s="28"/>
      <c r="EI35" s="28"/>
      <c r="EJ35" s="28"/>
      <c r="EK35" s="28"/>
      <c r="EL35" s="28"/>
      <c r="EM35" s="28"/>
      <c r="EN35" s="28"/>
      <c r="EO35" s="28"/>
      <c r="EP35" s="28"/>
      <c r="EQ35" s="28"/>
      <c r="ER35" s="28"/>
      <c r="ES35" s="28"/>
      <c r="ET35" s="28"/>
      <c r="EU35" s="28"/>
      <c r="EV35" s="28"/>
      <c r="EW35" s="28"/>
      <c r="EX35" s="28"/>
      <c r="EY35" s="28"/>
    </row>
    <row r="36" spans="1:155" s="30" customFormat="1">
      <c r="A36" s="42">
        <v>35</v>
      </c>
      <c r="B36" s="16" t="s">
        <v>394</v>
      </c>
      <c r="C36" s="16">
        <v>0</v>
      </c>
      <c r="D36" s="25">
        <v>0</v>
      </c>
      <c r="E36" s="16" t="s">
        <v>26</v>
      </c>
      <c r="F36" s="48">
        <f>(E36*3)/3*0.8</f>
        <v>72.8</v>
      </c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M36" s="28"/>
      <c r="BN36" s="28"/>
      <c r="BO36" s="28"/>
      <c r="BP36" s="28"/>
      <c r="BQ36" s="28"/>
      <c r="BR36" s="28"/>
      <c r="BS36" s="28"/>
      <c r="BT36" s="28"/>
      <c r="BU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28"/>
      <c r="CN36" s="28"/>
      <c r="CO36" s="28"/>
      <c r="CP36" s="28"/>
      <c r="CQ36" s="28"/>
      <c r="CR36" s="28"/>
      <c r="CS36" s="28"/>
      <c r="CT36" s="28"/>
      <c r="CU36" s="28"/>
      <c r="CV36" s="28"/>
      <c r="CW36" s="28"/>
      <c r="CX36" s="28"/>
      <c r="CY36" s="28"/>
      <c r="CZ36" s="28"/>
      <c r="DA36" s="28"/>
      <c r="DB36" s="28"/>
      <c r="DC36" s="28"/>
      <c r="DD36" s="28"/>
      <c r="DE36" s="28"/>
      <c r="DF36" s="28"/>
      <c r="DG36" s="28"/>
      <c r="DH36" s="28"/>
      <c r="DI36" s="28"/>
      <c r="DJ36" s="28"/>
      <c r="DK36" s="28"/>
      <c r="DL36" s="28"/>
      <c r="DM36" s="28"/>
      <c r="DN36" s="28"/>
      <c r="DO36" s="28"/>
      <c r="DP36" s="28"/>
      <c r="DQ36" s="28"/>
      <c r="DR36" s="28"/>
      <c r="DS36" s="28"/>
      <c r="DT36" s="28"/>
      <c r="DU36" s="28"/>
      <c r="DV36" s="28"/>
      <c r="DW36" s="28"/>
      <c r="DX36" s="28"/>
      <c r="DY36" s="28"/>
      <c r="DZ36" s="28"/>
      <c r="EA36" s="28"/>
      <c r="EB36" s="28"/>
      <c r="EC36" s="28"/>
      <c r="ED36" s="28"/>
      <c r="EE36" s="28"/>
      <c r="EF36" s="28"/>
      <c r="EG36" s="28"/>
      <c r="EH36" s="28"/>
      <c r="EI36" s="28"/>
      <c r="EJ36" s="28"/>
      <c r="EK36" s="28"/>
      <c r="EL36" s="28"/>
      <c r="EM36" s="28"/>
      <c r="EN36" s="28"/>
      <c r="EO36" s="28"/>
      <c r="EP36" s="28"/>
      <c r="EQ36" s="28"/>
      <c r="ER36" s="28"/>
      <c r="ES36" s="28"/>
      <c r="ET36" s="28"/>
      <c r="EU36" s="28"/>
      <c r="EV36" s="28"/>
      <c r="EW36" s="28"/>
      <c r="EX36" s="28"/>
      <c r="EY36" s="28"/>
    </row>
  </sheetData>
  <phoneticPr fontId="1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Y26"/>
  <sheetViews>
    <sheetView workbookViewId="0">
      <selection activeCell="C9" sqref="C9"/>
    </sheetView>
  </sheetViews>
  <sheetFormatPr defaultRowHeight="13.5"/>
  <cols>
    <col min="1" max="1" width="9" style="18"/>
    <col min="2" max="2" width="12.125" style="18" customWidth="1"/>
    <col min="3" max="3" width="10.75" style="45" customWidth="1"/>
    <col min="4" max="4" width="10.375" style="45" customWidth="1"/>
    <col min="5" max="5" width="10.125" style="45" customWidth="1"/>
    <col min="6" max="7" width="9.875" style="45" customWidth="1"/>
    <col min="8" max="8" width="9.75" style="45" customWidth="1"/>
    <col min="9" max="9" width="10.25" style="45" customWidth="1"/>
    <col min="10" max="10" width="9.25" style="45" customWidth="1"/>
    <col min="11" max="11" width="12.75" style="46" bestFit="1" customWidth="1"/>
    <col min="12" max="16384" width="9" style="18"/>
  </cols>
  <sheetData>
    <row r="1" spans="1:155" s="30" customFormat="1" ht="61.5" customHeight="1">
      <c r="A1" s="16" t="s">
        <v>81</v>
      </c>
      <c r="B1" s="25" t="s">
        <v>24</v>
      </c>
      <c r="C1" s="16" t="s">
        <v>184</v>
      </c>
      <c r="D1" s="42" t="s">
        <v>127</v>
      </c>
      <c r="E1" s="16" t="s">
        <v>427</v>
      </c>
      <c r="F1" s="16" t="s">
        <v>428</v>
      </c>
      <c r="G1" s="42" t="s">
        <v>429</v>
      </c>
      <c r="H1" s="16" t="s">
        <v>430</v>
      </c>
      <c r="I1" s="16" t="s">
        <v>129</v>
      </c>
      <c r="J1" s="42" t="s">
        <v>130</v>
      </c>
      <c r="K1" s="16" t="s">
        <v>431</v>
      </c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O1" s="29"/>
      <c r="AP1" s="29"/>
      <c r="AQ1" s="29"/>
      <c r="AR1" s="29"/>
      <c r="AS1" s="29"/>
      <c r="AT1" s="29"/>
      <c r="AU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Q1" s="29"/>
      <c r="BR1" s="29"/>
      <c r="BS1" s="28"/>
      <c r="BT1" s="28"/>
      <c r="BU1" s="29"/>
      <c r="BV1" s="29"/>
      <c r="BW1" s="29"/>
      <c r="BX1" s="29"/>
      <c r="BY1" s="29"/>
      <c r="BZ1" s="29"/>
      <c r="CA1" s="29"/>
      <c r="CC1" s="29"/>
      <c r="CD1" s="29"/>
      <c r="CE1" s="29"/>
      <c r="CF1" s="29"/>
      <c r="CG1" s="29"/>
      <c r="CH1" s="29"/>
      <c r="CI1" s="29"/>
      <c r="CJ1" s="29"/>
      <c r="CL1" s="29"/>
      <c r="CM1" s="29"/>
      <c r="CN1" s="29"/>
      <c r="CO1" s="29"/>
      <c r="CP1" s="29"/>
      <c r="CQ1" s="29"/>
      <c r="CR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E1" s="29"/>
      <c r="EF1" s="29"/>
      <c r="EG1" s="29"/>
      <c r="EH1" s="29"/>
      <c r="EI1" s="29"/>
      <c r="EJ1" s="29"/>
      <c r="EK1" s="29"/>
      <c r="EL1" s="29"/>
      <c r="EM1" s="29"/>
      <c r="EN1" s="29"/>
      <c r="EO1" s="29"/>
      <c r="EP1" s="29"/>
      <c r="EQ1" s="29"/>
      <c r="ER1" s="29"/>
      <c r="ES1" s="29"/>
      <c r="ET1" s="29"/>
      <c r="EU1" s="29"/>
      <c r="EV1" s="29"/>
      <c r="EW1" s="29"/>
      <c r="EX1" s="29"/>
      <c r="EY1" s="29"/>
    </row>
    <row r="2" spans="1:155" s="44" customFormat="1">
      <c r="A2" s="16">
        <v>1</v>
      </c>
      <c r="B2" s="25" t="s">
        <v>399</v>
      </c>
      <c r="C2" s="16">
        <v>88</v>
      </c>
      <c r="D2" s="42" t="s">
        <v>25</v>
      </c>
      <c r="E2" s="16" t="s">
        <v>30</v>
      </c>
      <c r="F2" s="16" t="s">
        <v>32</v>
      </c>
      <c r="G2" s="42" t="s">
        <v>26</v>
      </c>
      <c r="H2" s="16" t="s">
        <v>30</v>
      </c>
      <c r="I2" s="16" t="s">
        <v>26</v>
      </c>
      <c r="J2" s="42">
        <v>88</v>
      </c>
      <c r="K2" s="22">
        <f t="shared" ref="K2:K25" si="0">(C2*4+D2*3+E2*2+F2*2+G2*2+H2*2+I2*3+J2*3)/21</f>
        <v>88.714285714285708</v>
      </c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O2" s="39"/>
      <c r="AP2" s="39"/>
      <c r="AQ2" s="39"/>
      <c r="AR2" s="39"/>
      <c r="AS2" s="39"/>
      <c r="AT2" s="39"/>
      <c r="AU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C2" s="39"/>
      <c r="CD2" s="39"/>
      <c r="CE2" s="39"/>
      <c r="CF2" s="39"/>
      <c r="CG2" s="39"/>
      <c r="CH2" s="39"/>
      <c r="CI2" s="39"/>
      <c r="CJ2" s="39"/>
      <c r="CL2" s="39"/>
      <c r="CM2" s="39"/>
      <c r="CN2" s="39"/>
      <c r="CO2" s="39"/>
      <c r="CP2" s="39"/>
      <c r="CQ2" s="39"/>
      <c r="CR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</row>
    <row r="3" spans="1:155" s="30" customFormat="1">
      <c r="A3" s="16">
        <v>2</v>
      </c>
      <c r="B3" s="25" t="s">
        <v>425</v>
      </c>
      <c r="C3" s="16">
        <v>82</v>
      </c>
      <c r="D3" s="42" t="s">
        <v>32</v>
      </c>
      <c r="E3" s="16">
        <v>88</v>
      </c>
      <c r="F3" s="16">
        <v>85</v>
      </c>
      <c r="G3" s="42">
        <v>94</v>
      </c>
      <c r="H3" s="16">
        <v>92</v>
      </c>
      <c r="I3" s="16" t="s">
        <v>29</v>
      </c>
      <c r="J3" s="42" t="s">
        <v>96</v>
      </c>
      <c r="K3" s="22">
        <f t="shared" si="0"/>
        <v>88.666666666666671</v>
      </c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O3" s="28"/>
      <c r="AP3" s="28"/>
      <c r="AQ3" s="28"/>
      <c r="AR3" s="28"/>
      <c r="AS3" s="28"/>
      <c r="AT3" s="28"/>
      <c r="AU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C3" s="28"/>
      <c r="CD3" s="28"/>
      <c r="CE3" s="28"/>
      <c r="CF3" s="28"/>
      <c r="CG3" s="28"/>
      <c r="CH3" s="28"/>
      <c r="CI3" s="28"/>
      <c r="CJ3" s="28"/>
      <c r="CL3" s="28"/>
      <c r="CM3" s="28"/>
      <c r="CN3" s="28"/>
      <c r="CO3" s="28"/>
      <c r="CP3" s="28"/>
      <c r="CQ3" s="28"/>
      <c r="CR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</row>
    <row r="4" spans="1:155" s="30" customFormat="1">
      <c r="A4" s="16">
        <v>3</v>
      </c>
      <c r="B4" s="25" t="s">
        <v>400</v>
      </c>
      <c r="C4" s="16">
        <v>87</v>
      </c>
      <c r="D4" s="42" t="s">
        <v>32</v>
      </c>
      <c r="E4" s="16" t="s">
        <v>35</v>
      </c>
      <c r="F4" s="16" t="s">
        <v>34</v>
      </c>
      <c r="G4" s="42" t="s">
        <v>25</v>
      </c>
      <c r="H4" s="16" t="s">
        <v>28</v>
      </c>
      <c r="I4" s="16" t="s">
        <v>96</v>
      </c>
      <c r="J4" s="42">
        <v>85</v>
      </c>
      <c r="K4" s="22">
        <f t="shared" si="0"/>
        <v>88.428571428571431</v>
      </c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O4" s="28"/>
      <c r="AP4" s="28"/>
      <c r="AQ4" s="28"/>
      <c r="AR4" s="28"/>
      <c r="AS4" s="28"/>
      <c r="AT4" s="28"/>
      <c r="AU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C4" s="28"/>
      <c r="CD4" s="28"/>
      <c r="CE4" s="28"/>
      <c r="CF4" s="28"/>
      <c r="CG4" s="28"/>
      <c r="CH4" s="28"/>
      <c r="CI4" s="28"/>
      <c r="CJ4" s="28"/>
      <c r="CL4" s="28"/>
      <c r="CM4" s="28"/>
      <c r="CN4" s="28"/>
      <c r="CO4" s="28"/>
      <c r="CP4" s="28"/>
      <c r="CQ4" s="28"/>
      <c r="CR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</row>
    <row r="5" spans="1:155" s="30" customFormat="1">
      <c r="A5" s="16">
        <v>4</v>
      </c>
      <c r="B5" s="25" t="s">
        <v>401</v>
      </c>
      <c r="C5" s="16">
        <v>82</v>
      </c>
      <c r="D5" s="42" t="s">
        <v>30</v>
      </c>
      <c r="E5" s="16" t="s">
        <v>29</v>
      </c>
      <c r="F5" s="16" t="s">
        <v>25</v>
      </c>
      <c r="G5" s="42" t="s">
        <v>28</v>
      </c>
      <c r="H5" s="16" t="s">
        <v>39</v>
      </c>
      <c r="I5" s="16" t="s">
        <v>28</v>
      </c>
      <c r="J5" s="42">
        <v>84</v>
      </c>
      <c r="K5" s="22">
        <f t="shared" si="0"/>
        <v>86.666666666666671</v>
      </c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O5" s="28"/>
      <c r="AP5" s="28"/>
      <c r="AQ5" s="28"/>
      <c r="AR5" s="28"/>
      <c r="AS5" s="28"/>
      <c r="AT5" s="28"/>
      <c r="AU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C5" s="28"/>
      <c r="CD5" s="28"/>
      <c r="CE5" s="28"/>
      <c r="CF5" s="28"/>
      <c r="CG5" s="28"/>
      <c r="CH5" s="28"/>
      <c r="CI5" s="28"/>
      <c r="CJ5" s="28"/>
      <c r="CL5" s="28"/>
      <c r="CM5" s="28"/>
      <c r="CN5" s="28"/>
      <c r="CO5" s="28"/>
      <c r="CP5" s="28"/>
      <c r="CQ5" s="28"/>
      <c r="CR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</row>
    <row r="6" spans="1:155" s="30" customFormat="1">
      <c r="A6" s="16">
        <v>5</v>
      </c>
      <c r="B6" s="25" t="s">
        <v>402</v>
      </c>
      <c r="C6" s="16">
        <v>82</v>
      </c>
      <c r="D6" s="42" t="s">
        <v>33</v>
      </c>
      <c r="E6" s="16" t="s">
        <v>27</v>
      </c>
      <c r="F6" s="16" t="s">
        <v>96</v>
      </c>
      <c r="G6" s="42" t="s">
        <v>29</v>
      </c>
      <c r="H6" s="16" t="s">
        <v>29</v>
      </c>
      <c r="I6" s="16" t="s">
        <v>29</v>
      </c>
      <c r="J6" s="42">
        <v>85</v>
      </c>
      <c r="K6" s="22">
        <f t="shared" si="0"/>
        <v>86.523809523809518</v>
      </c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O6" s="28"/>
      <c r="AP6" s="28"/>
      <c r="AQ6" s="28"/>
      <c r="AR6" s="28"/>
      <c r="AS6" s="28"/>
      <c r="AT6" s="28"/>
      <c r="AU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C6" s="28"/>
      <c r="CD6" s="28"/>
      <c r="CE6" s="28"/>
      <c r="CF6" s="28"/>
      <c r="CG6" s="28"/>
      <c r="CH6" s="28"/>
      <c r="CI6" s="28"/>
      <c r="CJ6" s="28"/>
      <c r="CL6" s="28"/>
      <c r="CM6" s="28"/>
      <c r="CN6" s="28"/>
      <c r="CO6" s="28"/>
      <c r="CP6" s="28"/>
      <c r="CQ6" s="28"/>
      <c r="CR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</row>
    <row r="7" spans="1:155" s="30" customFormat="1">
      <c r="A7" s="16">
        <v>6</v>
      </c>
      <c r="B7" s="25" t="s">
        <v>403</v>
      </c>
      <c r="C7" s="16">
        <v>77</v>
      </c>
      <c r="D7" s="42" t="s">
        <v>32</v>
      </c>
      <c r="E7" s="16" t="s">
        <v>35</v>
      </c>
      <c r="F7" s="16" t="s">
        <v>41</v>
      </c>
      <c r="G7" s="42" t="s">
        <v>25</v>
      </c>
      <c r="H7" s="16" t="s">
        <v>34</v>
      </c>
      <c r="I7" s="16" t="s">
        <v>39</v>
      </c>
      <c r="J7" s="42">
        <v>79</v>
      </c>
      <c r="K7" s="22">
        <f t="shared" si="0"/>
        <v>86.38095238095238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O7" s="28"/>
      <c r="AP7" s="28"/>
      <c r="AQ7" s="28"/>
      <c r="AR7" s="28"/>
      <c r="AS7" s="28"/>
      <c r="AT7" s="28"/>
      <c r="AU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C7" s="28"/>
      <c r="CD7" s="28"/>
      <c r="CE7" s="28"/>
      <c r="CF7" s="28"/>
      <c r="CG7" s="28"/>
      <c r="CH7" s="28"/>
      <c r="CI7" s="28"/>
      <c r="CJ7" s="28"/>
      <c r="CL7" s="28"/>
      <c r="CM7" s="28"/>
      <c r="CN7" s="28"/>
      <c r="CO7" s="28"/>
      <c r="CP7" s="28"/>
      <c r="CQ7" s="28"/>
      <c r="CR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28"/>
      <c r="DE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8"/>
      <c r="DZ7" s="28"/>
      <c r="EA7" s="28"/>
      <c r="EB7" s="28"/>
      <c r="EC7" s="28"/>
      <c r="EE7" s="28"/>
      <c r="EF7" s="28"/>
      <c r="EG7" s="28"/>
      <c r="EH7" s="28"/>
      <c r="EI7" s="28"/>
      <c r="EJ7" s="28"/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</row>
    <row r="8" spans="1:155" s="30" customFormat="1">
      <c r="A8" s="16">
        <v>7</v>
      </c>
      <c r="B8" s="25" t="s">
        <v>404</v>
      </c>
      <c r="C8" s="16">
        <v>82</v>
      </c>
      <c r="D8" s="42" t="s">
        <v>29</v>
      </c>
      <c r="E8" s="16" t="s">
        <v>30</v>
      </c>
      <c r="F8" s="16" t="s">
        <v>95</v>
      </c>
      <c r="G8" s="42" t="s">
        <v>28</v>
      </c>
      <c r="H8" s="16" t="s">
        <v>25</v>
      </c>
      <c r="I8" s="16" t="s">
        <v>27</v>
      </c>
      <c r="J8" s="42">
        <v>83</v>
      </c>
      <c r="K8" s="22">
        <f t="shared" si="0"/>
        <v>86.238095238095241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O8" s="28"/>
      <c r="AP8" s="28"/>
      <c r="AQ8" s="28"/>
      <c r="AR8" s="28"/>
      <c r="AS8" s="28"/>
      <c r="AT8" s="28"/>
      <c r="AU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C8" s="28"/>
      <c r="CD8" s="28"/>
      <c r="CE8" s="28"/>
      <c r="CF8" s="28"/>
      <c r="CG8" s="28"/>
      <c r="CH8" s="28"/>
      <c r="CI8" s="28"/>
      <c r="CJ8" s="28"/>
      <c r="CL8" s="28"/>
      <c r="CM8" s="28"/>
      <c r="CN8" s="28"/>
      <c r="CO8" s="28"/>
      <c r="CP8" s="28"/>
      <c r="CQ8" s="28"/>
      <c r="CR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</row>
    <row r="9" spans="1:155" s="30" customFormat="1">
      <c r="A9" s="16">
        <v>8</v>
      </c>
      <c r="B9" s="25" t="s">
        <v>405</v>
      </c>
      <c r="C9" s="16">
        <v>83</v>
      </c>
      <c r="D9" s="42" t="s">
        <v>34</v>
      </c>
      <c r="E9" s="16" t="s">
        <v>29</v>
      </c>
      <c r="F9" s="16" t="s">
        <v>29</v>
      </c>
      <c r="G9" s="42" t="s">
        <v>39</v>
      </c>
      <c r="H9" s="16" t="s">
        <v>35</v>
      </c>
      <c r="I9" s="16" t="s">
        <v>31</v>
      </c>
      <c r="J9" s="42">
        <v>82</v>
      </c>
      <c r="K9" s="22">
        <f t="shared" si="0"/>
        <v>86</v>
      </c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O9" s="28"/>
      <c r="AP9" s="28"/>
      <c r="AQ9" s="28"/>
      <c r="AR9" s="28"/>
      <c r="AS9" s="28"/>
      <c r="AT9" s="28"/>
      <c r="AU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C9" s="28"/>
      <c r="CD9" s="28"/>
      <c r="CE9" s="28"/>
      <c r="CF9" s="28"/>
      <c r="CG9" s="28"/>
      <c r="CH9" s="28"/>
      <c r="CI9" s="28"/>
      <c r="CJ9" s="28"/>
      <c r="CL9" s="28"/>
      <c r="CM9" s="28"/>
      <c r="CN9" s="28"/>
      <c r="CO9" s="28"/>
      <c r="CP9" s="28"/>
      <c r="CQ9" s="28"/>
      <c r="CR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E9" s="28"/>
      <c r="EF9" s="28"/>
      <c r="EG9" s="28"/>
      <c r="EH9" s="28"/>
      <c r="EI9" s="28"/>
      <c r="EJ9" s="28"/>
      <c r="EK9" s="28"/>
      <c r="EL9" s="28"/>
      <c r="EM9" s="28"/>
      <c r="EN9" s="28"/>
      <c r="EO9" s="28"/>
      <c r="EP9" s="28"/>
      <c r="EQ9" s="28"/>
      <c r="ER9" s="28"/>
      <c r="ES9" s="28"/>
      <c r="ET9" s="28"/>
      <c r="EU9" s="28"/>
      <c r="EV9" s="28"/>
      <c r="EW9" s="28"/>
      <c r="EX9" s="28"/>
      <c r="EY9" s="28"/>
    </row>
    <row r="10" spans="1:155" s="30" customFormat="1">
      <c r="A10" s="16">
        <v>9</v>
      </c>
      <c r="B10" s="25" t="s">
        <v>406</v>
      </c>
      <c r="C10" s="16">
        <v>84</v>
      </c>
      <c r="D10" s="42" t="s">
        <v>29</v>
      </c>
      <c r="E10" s="16" t="s">
        <v>38</v>
      </c>
      <c r="F10" s="16" t="s">
        <v>34</v>
      </c>
      <c r="G10" s="42" t="s">
        <v>32</v>
      </c>
      <c r="H10" s="16" t="s">
        <v>34</v>
      </c>
      <c r="I10" s="16" t="s">
        <v>28</v>
      </c>
      <c r="J10" s="42" t="s">
        <v>38</v>
      </c>
      <c r="K10" s="22">
        <f t="shared" si="0"/>
        <v>85.666666666666671</v>
      </c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O10" s="28"/>
      <c r="AP10" s="28"/>
      <c r="AQ10" s="28"/>
      <c r="AR10" s="28"/>
      <c r="AS10" s="28"/>
      <c r="AT10" s="28"/>
      <c r="AU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C10" s="28"/>
      <c r="CD10" s="28"/>
      <c r="CE10" s="28"/>
      <c r="CF10" s="28"/>
      <c r="CG10" s="28"/>
      <c r="CH10" s="28"/>
      <c r="CI10" s="28"/>
      <c r="CJ10" s="28"/>
      <c r="CL10" s="28"/>
      <c r="CM10" s="28"/>
      <c r="CN10" s="28"/>
      <c r="CO10" s="28"/>
      <c r="CP10" s="28"/>
      <c r="CQ10" s="28"/>
      <c r="CR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28"/>
      <c r="DU10" s="28"/>
      <c r="DV10" s="28"/>
      <c r="DW10" s="28"/>
      <c r="DX10" s="28"/>
      <c r="DY10" s="28"/>
      <c r="DZ10" s="28"/>
      <c r="EA10" s="28"/>
      <c r="EB10" s="28"/>
      <c r="EC10" s="28"/>
      <c r="EE10" s="28"/>
      <c r="EF10" s="28"/>
      <c r="EG10" s="28"/>
      <c r="EH10" s="28"/>
      <c r="EI10" s="28"/>
      <c r="EJ10" s="28"/>
      <c r="EK10" s="28"/>
      <c r="EL10" s="28"/>
      <c r="EM10" s="28"/>
      <c r="EN10" s="28"/>
      <c r="EO10" s="28"/>
      <c r="EP10" s="28"/>
      <c r="EQ10" s="28"/>
      <c r="ER10" s="28"/>
      <c r="ES10" s="28"/>
      <c r="ET10" s="28"/>
      <c r="EU10" s="28"/>
      <c r="EV10" s="28"/>
      <c r="EW10" s="28"/>
      <c r="EX10" s="28"/>
      <c r="EY10" s="28"/>
    </row>
    <row r="11" spans="1:155" s="30" customFormat="1">
      <c r="A11" s="16">
        <v>10</v>
      </c>
      <c r="B11" s="25" t="s">
        <v>407</v>
      </c>
      <c r="C11" s="16">
        <v>73</v>
      </c>
      <c r="D11" s="42" t="s">
        <v>26</v>
      </c>
      <c r="E11" s="16" t="s">
        <v>31</v>
      </c>
      <c r="F11" s="16" t="s">
        <v>95</v>
      </c>
      <c r="G11" s="42" t="s">
        <v>32</v>
      </c>
      <c r="H11" s="16" t="s">
        <v>95</v>
      </c>
      <c r="I11" s="16" t="s">
        <v>35</v>
      </c>
      <c r="J11" s="42">
        <v>84</v>
      </c>
      <c r="K11" s="22">
        <f t="shared" si="0"/>
        <v>85.38095238095238</v>
      </c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O11" s="28"/>
      <c r="AP11" s="28"/>
      <c r="AQ11" s="28"/>
      <c r="AR11" s="28"/>
      <c r="AS11" s="28"/>
      <c r="AT11" s="28"/>
      <c r="AU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C11" s="28"/>
      <c r="CD11" s="28"/>
      <c r="CE11" s="28"/>
      <c r="CF11" s="28"/>
      <c r="CG11" s="28"/>
      <c r="CH11" s="28"/>
      <c r="CI11" s="28"/>
      <c r="CJ11" s="28"/>
      <c r="CL11" s="28"/>
      <c r="CM11" s="28"/>
      <c r="CN11" s="28"/>
      <c r="CO11" s="28"/>
      <c r="CP11" s="28"/>
      <c r="CQ11" s="28"/>
      <c r="CR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</row>
    <row r="12" spans="1:155" s="30" customFormat="1">
      <c r="A12" s="16">
        <v>11</v>
      </c>
      <c r="B12" s="25" t="s">
        <v>408</v>
      </c>
      <c r="C12" s="16">
        <v>83</v>
      </c>
      <c r="D12" s="42" t="s">
        <v>30</v>
      </c>
      <c r="E12" s="16" t="s">
        <v>36</v>
      </c>
      <c r="F12" s="16" t="s">
        <v>32</v>
      </c>
      <c r="G12" s="42" t="s">
        <v>34</v>
      </c>
      <c r="H12" s="16" t="s">
        <v>32</v>
      </c>
      <c r="I12" s="16" t="s">
        <v>36</v>
      </c>
      <c r="J12" s="42">
        <v>86</v>
      </c>
      <c r="K12" s="22">
        <f t="shared" si="0"/>
        <v>85.238095238095241</v>
      </c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O12" s="28"/>
      <c r="AP12" s="28"/>
      <c r="AQ12" s="28"/>
      <c r="AR12" s="28"/>
      <c r="AS12" s="28"/>
      <c r="AT12" s="28"/>
      <c r="AU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C12" s="28"/>
      <c r="CD12" s="28"/>
      <c r="CE12" s="28"/>
      <c r="CF12" s="28"/>
      <c r="CG12" s="28"/>
      <c r="CH12" s="28"/>
      <c r="CI12" s="28"/>
      <c r="CJ12" s="28"/>
      <c r="CL12" s="28"/>
      <c r="CM12" s="28"/>
      <c r="CN12" s="28"/>
      <c r="CO12" s="28"/>
      <c r="CP12" s="28"/>
      <c r="CQ12" s="28"/>
      <c r="CR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</row>
    <row r="13" spans="1:155" s="30" customFormat="1">
      <c r="A13" s="16">
        <v>12</v>
      </c>
      <c r="B13" s="25" t="s">
        <v>409</v>
      </c>
      <c r="C13" s="16">
        <v>80</v>
      </c>
      <c r="D13" s="42" t="s">
        <v>35</v>
      </c>
      <c r="E13" s="16" t="s">
        <v>35</v>
      </c>
      <c r="F13" s="16" t="s">
        <v>35</v>
      </c>
      <c r="G13" s="42" t="s">
        <v>29</v>
      </c>
      <c r="H13" s="16" t="s">
        <v>36</v>
      </c>
      <c r="I13" s="16" t="s">
        <v>35</v>
      </c>
      <c r="J13" s="42">
        <v>82</v>
      </c>
      <c r="K13" s="22">
        <f t="shared" si="0"/>
        <v>84.38095238095238</v>
      </c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O13" s="28"/>
      <c r="AP13" s="28"/>
      <c r="AQ13" s="28"/>
      <c r="AR13" s="28"/>
      <c r="AS13" s="28"/>
      <c r="AT13" s="28"/>
      <c r="AU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C13" s="28"/>
      <c r="CD13" s="28"/>
      <c r="CE13" s="28"/>
      <c r="CF13" s="28"/>
      <c r="CG13" s="28"/>
      <c r="CH13" s="28"/>
      <c r="CI13" s="28"/>
      <c r="CJ13" s="28"/>
      <c r="CL13" s="28"/>
      <c r="CM13" s="28"/>
      <c r="CN13" s="28"/>
      <c r="CO13" s="28"/>
      <c r="CP13" s="28"/>
      <c r="CQ13" s="28"/>
      <c r="CR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</row>
    <row r="14" spans="1:155" s="30" customFormat="1">
      <c r="A14" s="16">
        <v>13</v>
      </c>
      <c r="B14" s="25" t="s">
        <v>410</v>
      </c>
      <c r="C14" s="16">
        <v>86</v>
      </c>
      <c r="D14" s="42" t="s">
        <v>86</v>
      </c>
      <c r="E14" s="16" t="s">
        <v>37</v>
      </c>
      <c r="F14" s="16" t="s">
        <v>34</v>
      </c>
      <c r="G14" s="42" t="s">
        <v>29</v>
      </c>
      <c r="H14" s="16" t="s">
        <v>28</v>
      </c>
      <c r="I14" s="16" t="s">
        <v>28</v>
      </c>
      <c r="J14" s="42">
        <v>78</v>
      </c>
      <c r="K14" s="22">
        <f t="shared" si="0"/>
        <v>83.714285714285708</v>
      </c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O14" s="28"/>
      <c r="AP14" s="28"/>
      <c r="AQ14" s="28"/>
      <c r="AR14" s="28"/>
      <c r="AS14" s="28"/>
      <c r="AT14" s="28"/>
      <c r="AU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C14" s="28"/>
      <c r="CD14" s="28"/>
      <c r="CE14" s="28"/>
      <c r="CF14" s="28"/>
      <c r="CG14" s="28"/>
      <c r="CH14" s="28"/>
      <c r="CI14" s="28"/>
      <c r="CJ14" s="28"/>
      <c r="CL14" s="28"/>
      <c r="CM14" s="28"/>
      <c r="CN14" s="28"/>
      <c r="CO14" s="28"/>
      <c r="CP14" s="28"/>
      <c r="CQ14" s="28"/>
      <c r="CR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</row>
    <row r="15" spans="1:155" s="30" customFormat="1">
      <c r="A15" s="16">
        <v>14</v>
      </c>
      <c r="B15" s="25" t="s">
        <v>411</v>
      </c>
      <c r="C15" s="16">
        <v>80</v>
      </c>
      <c r="D15" s="42" t="s">
        <v>34</v>
      </c>
      <c r="E15" s="16" t="s">
        <v>27</v>
      </c>
      <c r="F15" s="16" t="s">
        <v>28</v>
      </c>
      <c r="G15" s="42" t="s">
        <v>36</v>
      </c>
      <c r="H15" s="16" t="s">
        <v>30</v>
      </c>
      <c r="I15" s="16" t="s">
        <v>27</v>
      </c>
      <c r="J15" s="42">
        <v>81</v>
      </c>
      <c r="K15" s="22">
        <f t="shared" si="0"/>
        <v>83.333333333333329</v>
      </c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O15" s="28"/>
      <c r="AP15" s="28"/>
      <c r="AQ15" s="28"/>
      <c r="AR15" s="28"/>
      <c r="AS15" s="28"/>
      <c r="AT15" s="28"/>
      <c r="AU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C15" s="28"/>
      <c r="CD15" s="28"/>
      <c r="CE15" s="28"/>
      <c r="CF15" s="28"/>
      <c r="CG15" s="28"/>
      <c r="CH15" s="28"/>
      <c r="CI15" s="28"/>
      <c r="CJ15" s="28"/>
      <c r="CL15" s="28"/>
      <c r="CM15" s="28"/>
      <c r="CN15" s="28"/>
      <c r="CO15" s="28"/>
      <c r="CP15" s="28"/>
      <c r="CQ15" s="28"/>
      <c r="CR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</row>
    <row r="16" spans="1:155" s="30" customFormat="1">
      <c r="A16" s="16">
        <v>15</v>
      </c>
      <c r="B16" s="25" t="s">
        <v>412</v>
      </c>
      <c r="C16" s="16">
        <v>86</v>
      </c>
      <c r="D16" s="42" t="s">
        <v>85</v>
      </c>
      <c r="E16" s="16" t="s">
        <v>36</v>
      </c>
      <c r="F16" s="16" t="s">
        <v>28</v>
      </c>
      <c r="G16" s="42" t="s">
        <v>32</v>
      </c>
      <c r="H16" s="16" t="s">
        <v>30</v>
      </c>
      <c r="I16" s="16" t="s">
        <v>86</v>
      </c>
      <c r="J16" s="42">
        <v>81</v>
      </c>
      <c r="K16" s="22">
        <f t="shared" si="0"/>
        <v>82.904761904761898</v>
      </c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O16" s="28"/>
      <c r="AP16" s="28"/>
      <c r="AQ16" s="28"/>
      <c r="AR16" s="28"/>
      <c r="AS16" s="28"/>
      <c r="AT16" s="28"/>
      <c r="AU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C16" s="28"/>
      <c r="CD16" s="28"/>
      <c r="CE16" s="28"/>
      <c r="CF16" s="28"/>
      <c r="CG16" s="28"/>
      <c r="CH16" s="28"/>
      <c r="CI16" s="28"/>
      <c r="CJ16" s="28"/>
      <c r="CL16" s="28"/>
      <c r="CM16" s="28"/>
      <c r="CN16" s="28"/>
      <c r="CO16" s="28"/>
      <c r="CP16" s="28"/>
      <c r="CQ16" s="28"/>
      <c r="CR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</row>
    <row r="17" spans="1:155" s="30" customFormat="1">
      <c r="A17" s="16">
        <v>16</v>
      </c>
      <c r="B17" s="25" t="s">
        <v>413</v>
      </c>
      <c r="C17" s="16">
        <v>81</v>
      </c>
      <c r="D17" s="42" t="s">
        <v>27</v>
      </c>
      <c r="E17" s="16" t="s">
        <v>35</v>
      </c>
      <c r="F17" s="16" t="s">
        <v>30</v>
      </c>
      <c r="G17" s="42" t="s">
        <v>36</v>
      </c>
      <c r="H17" s="16" t="s">
        <v>34</v>
      </c>
      <c r="I17" s="16" t="s">
        <v>86</v>
      </c>
      <c r="J17" s="42">
        <v>82</v>
      </c>
      <c r="K17" s="22">
        <f t="shared" si="0"/>
        <v>82.80952380952381</v>
      </c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O17" s="28"/>
      <c r="AP17" s="28"/>
      <c r="AQ17" s="28"/>
      <c r="AR17" s="28"/>
      <c r="AS17" s="28"/>
      <c r="AT17" s="28"/>
      <c r="AU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C17" s="28"/>
      <c r="CD17" s="28"/>
      <c r="CE17" s="28"/>
      <c r="CF17" s="28"/>
      <c r="CG17" s="28"/>
      <c r="CH17" s="28"/>
      <c r="CI17" s="28"/>
      <c r="CJ17" s="28"/>
      <c r="CL17" s="28"/>
      <c r="CM17" s="28"/>
      <c r="CN17" s="28"/>
      <c r="CO17" s="28"/>
      <c r="CP17" s="28"/>
      <c r="CQ17" s="28"/>
      <c r="CR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</row>
    <row r="18" spans="1:155" s="30" customFormat="1">
      <c r="A18" s="16">
        <v>17</v>
      </c>
      <c r="B18" s="25" t="s">
        <v>414</v>
      </c>
      <c r="C18" s="16">
        <v>81</v>
      </c>
      <c r="D18" s="42" t="s">
        <v>36</v>
      </c>
      <c r="E18" s="16" t="s">
        <v>36</v>
      </c>
      <c r="F18" s="16" t="s">
        <v>29</v>
      </c>
      <c r="G18" s="42" t="s">
        <v>27</v>
      </c>
      <c r="H18" s="16" t="s">
        <v>29</v>
      </c>
      <c r="I18" s="16" t="s">
        <v>211</v>
      </c>
      <c r="J18" s="42" t="s">
        <v>27</v>
      </c>
      <c r="K18" s="22">
        <f t="shared" si="0"/>
        <v>82.428571428571431</v>
      </c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O18" s="28"/>
      <c r="AP18" s="28"/>
      <c r="AQ18" s="28"/>
      <c r="AR18" s="28"/>
      <c r="AS18" s="28"/>
      <c r="AT18" s="28"/>
      <c r="AU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C18" s="28"/>
      <c r="CD18" s="28"/>
      <c r="CE18" s="28"/>
      <c r="CF18" s="28"/>
      <c r="CG18" s="28"/>
      <c r="CH18" s="28"/>
      <c r="CI18" s="28"/>
      <c r="CJ18" s="28"/>
      <c r="CL18" s="28"/>
      <c r="CM18" s="28"/>
      <c r="CN18" s="28"/>
      <c r="CO18" s="28"/>
      <c r="CP18" s="28"/>
      <c r="CQ18" s="28"/>
      <c r="CR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E18" s="28"/>
      <c r="EF18" s="28"/>
      <c r="EG18" s="28"/>
      <c r="EH18" s="28"/>
      <c r="EI18" s="28"/>
      <c r="EJ18" s="28"/>
      <c r="EK18" s="28"/>
      <c r="EL18" s="28"/>
      <c r="EM18" s="28"/>
      <c r="EN18" s="28"/>
      <c r="EO18" s="28"/>
      <c r="EP18" s="28"/>
      <c r="EQ18" s="28"/>
      <c r="ER18" s="28"/>
      <c r="ES18" s="28"/>
      <c r="ET18" s="28"/>
      <c r="EU18" s="28"/>
      <c r="EV18" s="28"/>
      <c r="EW18" s="28"/>
      <c r="EX18" s="28"/>
      <c r="EY18" s="28"/>
    </row>
    <row r="19" spans="1:155" s="30" customFormat="1">
      <c r="A19" s="16">
        <v>18</v>
      </c>
      <c r="B19" s="25" t="s">
        <v>415</v>
      </c>
      <c r="C19" s="16">
        <v>82</v>
      </c>
      <c r="D19" s="42" t="s">
        <v>85</v>
      </c>
      <c r="E19" s="16" t="s">
        <v>30</v>
      </c>
      <c r="F19" s="16" t="s">
        <v>28</v>
      </c>
      <c r="G19" s="42" t="s">
        <v>35</v>
      </c>
      <c r="H19" s="16" t="s">
        <v>39</v>
      </c>
      <c r="I19" s="16" t="s">
        <v>219</v>
      </c>
      <c r="J19" s="42" t="s">
        <v>35</v>
      </c>
      <c r="K19" s="22">
        <f t="shared" si="0"/>
        <v>82.333333333333329</v>
      </c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O19" s="28"/>
      <c r="AP19" s="28"/>
      <c r="AQ19" s="28"/>
      <c r="AR19" s="28"/>
      <c r="AS19" s="28"/>
      <c r="AT19" s="28"/>
      <c r="AU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C19" s="28"/>
      <c r="CD19" s="28"/>
      <c r="CE19" s="28"/>
      <c r="CF19" s="28"/>
      <c r="CG19" s="28"/>
      <c r="CH19" s="28"/>
      <c r="CI19" s="28"/>
      <c r="CJ19" s="28"/>
      <c r="CL19" s="28"/>
      <c r="CM19" s="28"/>
      <c r="CN19" s="28"/>
      <c r="CO19" s="28"/>
      <c r="CP19" s="28"/>
      <c r="CQ19" s="28"/>
      <c r="CR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E19" s="28"/>
      <c r="EF19" s="28"/>
      <c r="EG19" s="28"/>
      <c r="EH19" s="28"/>
      <c r="EI19" s="28"/>
      <c r="EJ19" s="28"/>
      <c r="EK19" s="28"/>
      <c r="EL19" s="28"/>
      <c r="EM19" s="28"/>
      <c r="EN19" s="28"/>
      <c r="EO19" s="28"/>
      <c r="EP19" s="28"/>
      <c r="EQ19" s="28"/>
      <c r="ER19" s="28"/>
      <c r="ES19" s="28"/>
      <c r="ET19" s="28"/>
      <c r="EU19" s="28"/>
      <c r="EV19" s="28"/>
      <c r="EW19" s="28"/>
      <c r="EX19" s="28"/>
      <c r="EY19" s="28"/>
    </row>
    <row r="20" spans="1:155" s="30" customFormat="1">
      <c r="A20" s="16">
        <v>19</v>
      </c>
      <c r="B20" s="25" t="s">
        <v>416</v>
      </c>
      <c r="C20" s="16">
        <v>81</v>
      </c>
      <c r="D20" s="42" t="s">
        <v>36</v>
      </c>
      <c r="E20" s="16" t="s">
        <v>30</v>
      </c>
      <c r="F20" s="16" t="s">
        <v>86</v>
      </c>
      <c r="G20" s="42" t="s">
        <v>28</v>
      </c>
      <c r="H20" s="16" t="s">
        <v>38</v>
      </c>
      <c r="I20" s="16" t="s">
        <v>31</v>
      </c>
      <c r="J20" s="42">
        <v>74</v>
      </c>
      <c r="K20" s="22">
        <f t="shared" si="0"/>
        <v>80.952380952380949</v>
      </c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O20" s="28"/>
      <c r="AP20" s="28"/>
      <c r="AQ20" s="28"/>
      <c r="AR20" s="28"/>
      <c r="AS20" s="28"/>
      <c r="AT20" s="28"/>
      <c r="AU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C20" s="28"/>
      <c r="CD20" s="28"/>
      <c r="CE20" s="28"/>
      <c r="CF20" s="28"/>
      <c r="CG20" s="28"/>
      <c r="CH20" s="28"/>
      <c r="CI20" s="28"/>
      <c r="CJ20" s="28"/>
      <c r="CL20" s="28"/>
      <c r="CM20" s="28"/>
      <c r="CN20" s="28"/>
      <c r="CO20" s="28"/>
      <c r="CP20" s="28"/>
      <c r="CQ20" s="28"/>
      <c r="CR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E20" s="28"/>
      <c r="EF20" s="28"/>
      <c r="EG20" s="28"/>
      <c r="EH20" s="28"/>
      <c r="EI20" s="28"/>
      <c r="EJ20" s="28"/>
      <c r="EK20" s="28"/>
      <c r="EL20" s="28"/>
      <c r="EM20" s="28"/>
      <c r="EN20" s="28"/>
      <c r="EO20" s="28"/>
      <c r="EP20" s="28"/>
      <c r="EQ20" s="28"/>
      <c r="ER20" s="28"/>
      <c r="ES20" s="28"/>
      <c r="ET20" s="28"/>
      <c r="EU20" s="28"/>
      <c r="EV20" s="28"/>
      <c r="EW20" s="28"/>
      <c r="EX20" s="28"/>
      <c r="EY20" s="28"/>
    </row>
    <row r="21" spans="1:155" s="30" customFormat="1">
      <c r="A21" s="16">
        <v>20</v>
      </c>
      <c r="B21" s="25" t="s">
        <v>417</v>
      </c>
      <c r="C21" s="16">
        <v>81</v>
      </c>
      <c r="D21" s="42" t="s">
        <v>32</v>
      </c>
      <c r="E21" s="16" t="s">
        <v>83</v>
      </c>
      <c r="F21" s="16" t="s">
        <v>38</v>
      </c>
      <c r="G21" s="42" t="s">
        <v>85</v>
      </c>
      <c r="H21" s="16" t="s">
        <v>33</v>
      </c>
      <c r="I21" s="16" t="s">
        <v>211</v>
      </c>
      <c r="J21" s="42">
        <v>79</v>
      </c>
      <c r="K21" s="22">
        <f t="shared" si="0"/>
        <v>80.238095238095241</v>
      </c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O21" s="28"/>
      <c r="AP21" s="28"/>
      <c r="AQ21" s="28"/>
      <c r="AR21" s="28"/>
      <c r="AS21" s="28"/>
      <c r="AT21" s="28"/>
      <c r="AU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C21" s="28"/>
      <c r="CD21" s="28"/>
      <c r="CE21" s="28"/>
      <c r="CF21" s="28"/>
      <c r="CG21" s="28"/>
      <c r="CH21" s="28"/>
      <c r="CI21" s="28"/>
      <c r="CJ21" s="28"/>
      <c r="CL21" s="28"/>
      <c r="CM21" s="28"/>
      <c r="CN21" s="28"/>
      <c r="CO21" s="28"/>
      <c r="CP21" s="28"/>
      <c r="CQ21" s="28"/>
      <c r="CR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G21" s="28"/>
      <c r="DH21" s="28"/>
      <c r="DI21" s="28"/>
      <c r="DJ21" s="28"/>
      <c r="DK21" s="28"/>
      <c r="DL21" s="28"/>
      <c r="DM21" s="28"/>
      <c r="DN21" s="28"/>
      <c r="DO21" s="28"/>
      <c r="DP21" s="28"/>
      <c r="DQ21" s="28"/>
      <c r="DR21" s="28"/>
      <c r="DS21" s="28"/>
      <c r="DT21" s="28"/>
      <c r="DU21" s="28"/>
      <c r="DV21" s="28"/>
      <c r="DW21" s="28"/>
      <c r="DX21" s="28"/>
      <c r="DY21" s="28"/>
      <c r="DZ21" s="28"/>
      <c r="EA21" s="28"/>
      <c r="EB21" s="28"/>
      <c r="EC21" s="28"/>
      <c r="EE21" s="28"/>
      <c r="EF21" s="28"/>
      <c r="EG21" s="28"/>
      <c r="EH21" s="28"/>
      <c r="EI21" s="28"/>
      <c r="EJ21" s="28"/>
      <c r="EK21" s="28"/>
      <c r="EL21" s="28"/>
      <c r="EM21" s="28"/>
      <c r="EN21" s="28"/>
      <c r="EO21" s="28"/>
      <c r="EP21" s="28"/>
      <c r="EQ21" s="28"/>
      <c r="ER21" s="28"/>
      <c r="ES21" s="28"/>
      <c r="ET21" s="28"/>
      <c r="EU21" s="28"/>
      <c r="EV21" s="28"/>
      <c r="EW21" s="28"/>
      <c r="EX21" s="28"/>
      <c r="EY21" s="28"/>
    </row>
    <row r="22" spans="1:155" s="44" customFormat="1">
      <c r="A22" s="16">
        <v>21</v>
      </c>
      <c r="B22" s="25" t="s">
        <v>418</v>
      </c>
      <c r="C22" s="16">
        <v>75</v>
      </c>
      <c r="D22" s="42" t="s">
        <v>83</v>
      </c>
      <c r="E22" s="16" t="s">
        <v>219</v>
      </c>
      <c r="F22" s="16" t="s">
        <v>26</v>
      </c>
      <c r="G22" s="42" t="s">
        <v>36</v>
      </c>
      <c r="H22" s="16" t="s">
        <v>36</v>
      </c>
      <c r="I22" s="16" t="s">
        <v>27</v>
      </c>
      <c r="J22" s="42" t="s">
        <v>83</v>
      </c>
      <c r="K22" s="22">
        <f t="shared" si="0"/>
        <v>79.428571428571431</v>
      </c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O22" s="38"/>
      <c r="AP22" s="38"/>
      <c r="AQ22" s="38"/>
      <c r="AR22" s="38"/>
      <c r="AS22" s="38"/>
      <c r="AT22" s="38"/>
      <c r="AU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Q22" s="38"/>
      <c r="BR22" s="38"/>
      <c r="BS22" s="39"/>
      <c r="BT22" s="39"/>
      <c r="BU22" s="39"/>
      <c r="BV22" s="39"/>
      <c r="BW22" s="39"/>
      <c r="BX22" s="39"/>
      <c r="BY22" s="39"/>
      <c r="BZ22" s="39"/>
      <c r="CA22" s="39"/>
      <c r="CC22" s="39"/>
      <c r="CD22" s="39"/>
      <c r="CE22" s="39"/>
      <c r="CF22" s="39"/>
      <c r="CG22" s="39"/>
      <c r="CH22" s="39"/>
      <c r="CI22" s="39"/>
      <c r="CJ22" s="39"/>
      <c r="CL22" s="39"/>
      <c r="CM22" s="39"/>
      <c r="CN22" s="39"/>
      <c r="CO22" s="39"/>
      <c r="CP22" s="39"/>
      <c r="CQ22" s="39"/>
      <c r="CR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/>
      <c r="EC22" s="39"/>
      <c r="EE22" s="39"/>
      <c r="EF22" s="39"/>
      <c r="EG22" s="39"/>
      <c r="EH22" s="39"/>
      <c r="EI22" s="39"/>
      <c r="EJ22" s="39"/>
      <c r="EK22" s="39"/>
      <c r="EL22" s="39"/>
      <c r="EM22" s="39"/>
      <c r="EN22" s="39"/>
      <c r="EO22" s="39"/>
      <c r="EP22" s="39"/>
      <c r="EQ22" s="39"/>
      <c r="ER22" s="39"/>
      <c r="ES22" s="39"/>
      <c r="ET22" s="39"/>
      <c r="EU22" s="39"/>
      <c r="EV22" s="39"/>
      <c r="EW22" s="39"/>
      <c r="EX22" s="39"/>
      <c r="EY22" s="39"/>
    </row>
    <row r="23" spans="1:155" s="30" customFormat="1">
      <c r="A23" s="16">
        <v>22</v>
      </c>
      <c r="B23" s="25" t="s">
        <v>419</v>
      </c>
      <c r="C23" s="16">
        <v>79</v>
      </c>
      <c r="D23" s="42" t="s">
        <v>33</v>
      </c>
      <c r="E23" s="16" t="s">
        <v>219</v>
      </c>
      <c r="F23" s="16" t="s">
        <v>30</v>
      </c>
      <c r="G23" s="42" t="s">
        <v>38</v>
      </c>
      <c r="H23" s="16" t="s">
        <v>27</v>
      </c>
      <c r="I23" s="16" t="s">
        <v>33</v>
      </c>
      <c r="J23" s="42">
        <v>70</v>
      </c>
      <c r="K23" s="22">
        <f t="shared" si="0"/>
        <v>79.238095238095241</v>
      </c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O23" s="28"/>
      <c r="AP23" s="28"/>
      <c r="AQ23" s="28"/>
      <c r="AR23" s="28"/>
      <c r="AS23" s="28"/>
      <c r="AT23" s="28"/>
      <c r="AU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C23" s="28"/>
      <c r="CD23" s="28"/>
      <c r="CE23" s="28"/>
      <c r="CF23" s="28"/>
      <c r="CG23" s="28"/>
      <c r="CH23" s="28"/>
      <c r="CI23" s="28"/>
      <c r="CJ23" s="28"/>
      <c r="CL23" s="28"/>
      <c r="CM23" s="28"/>
      <c r="CN23" s="28"/>
      <c r="CO23" s="28"/>
      <c r="CP23" s="28"/>
      <c r="CQ23" s="28"/>
      <c r="CR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G23" s="28"/>
      <c r="DH23" s="28"/>
      <c r="DI23" s="28"/>
      <c r="DJ23" s="28"/>
      <c r="DK23" s="28"/>
      <c r="DL23" s="28"/>
      <c r="DM23" s="28"/>
      <c r="DN23" s="28"/>
      <c r="DO23" s="28"/>
      <c r="DP23" s="28"/>
      <c r="DQ23" s="28"/>
      <c r="DR23" s="28"/>
      <c r="DS23" s="28"/>
      <c r="DT23" s="28"/>
      <c r="DU23" s="28"/>
      <c r="DV23" s="28"/>
      <c r="DW23" s="28"/>
      <c r="DX23" s="28"/>
      <c r="DY23" s="28"/>
      <c r="DZ23" s="28"/>
      <c r="EA23" s="28"/>
      <c r="EB23" s="28"/>
      <c r="EC23" s="28"/>
      <c r="EE23" s="28"/>
      <c r="EF23" s="28"/>
      <c r="EG23" s="28"/>
      <c r="EH23" s="28"/>
      <c r="EI23" s="28"/>
      <c r="EJ23" s="28"/>
      <c r="EK23" s="28"/>
      <c r="EL23" s="28"/>
      <c r="EM23" s="28"/>
      <c r="EN23" s="28"/>
      <c r="EO23" s="28"/>
      <c r="EP23" s="28"/>
      <c r="EQ23" s="28"/>
      <c r="ER23" s="28"/>
      <c r="ES23" s="28"/>
      <c r="ET23" s="28"/>
      <c r="EU23" s="28"/>
      <c r="EV23" s="28"/>
      <c r="EW23" s="28"/>
      <c r="EX23" s="28"/>
      <c r="EY23" s="28"/>
    </row>
    <row r="24" spans="1:155" s="30" customFormat="1">
      <c r="A24" s="16">
        <v>23</v>
      </c>
      <c r="B24" s="25" t="s">
        <v>420</v>
      </c>
      <c r="C24" s="16">
        <v>81</v>
      </c>
      <c r="D24" s="42" t="s">
        <v>211</v>
      </c>
      <c r="E24" s="16" t="s">
        <v>421</v>
      </c>
      <c r="F24" s="16" t="s">
        <v>30</v>
      </c>
      <c r="G24" s="42" t="s">
        <v>30</v>
      </c>
      <c r="H24" s="16" t="s">
        <v>38</v>
      </c>
      <c r="I24" s="16" t="s">
        <v>40</v>
      </c>
      <c r="J24" s="42">
        <v>79</v>
      </c>
      <c r="K24" s="22">
        <f t="shared" si="0"/>
        <v>78.714285714285708</v>
      </c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O24" s="28"/>
      <c r="AP24" s="28"/>
      <c r="AQ24" s="28"/>
      <c r="AR24" s="28"/>
      <c r="AS24" s="28"/>
      <c r="AT24" s="28"/>
      <c r="AU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C24" s="28"/>
      <c r="CD24" s="28"/>
      <c r="CE24" s="28"/>
      <c r="CF24" s="28"/>
      <c r="CG24" s="28"/>
      <c r="CH24" s="28"/>
      <c r="CI24" s="28"/>
      <c r="CJ24" s="28"/>
      <c r="CL24" s="28"/>
      <c r="CM24" s="28"/>
      <c r="CN24" s="28"/>
      <c r="CO24" s="28"/>
      <c r="CP24" s="28"/>
      <c r="CQ24" s="28"/>
      <c r="CR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G24" s="28"/>
      <c r="DH24" s="28"/>
      <c r="DI24" s="28"/>
      <c r="DJ24" s="28"/>
      <c r="DK24" s="28"/>
      <c r="DL24" s="28"/>
      <c r="DM24" s="28"/>
      <c r="DN24" s="28"/>
      <c r="DO24" s="28"/>
      <c r="DP24" s="28"/>
      <c r="DQ24" s="28"/>
      <c r="DR24" s="28"/>
      <c r="DS24" s="28"/>
      <c r="DT24" s="28"/>
      <c r="DU24" s="28"/>
      <c r="DV24" s="28"/>
      <c r="DW24" s="28"/>
      <c r="DX24" s="28"/>
      <c r="DY24" s="28"/>
      <c r="DZ24" s="28"/>
      <c r="EA24" s="28"/>
      <c r="EB24" s="28"/>
      <c r="EC24" s="28"/>
      <c r="EE24" s="28"/>
      <c r="EF24" s="28"/>
      <c r="EG24" s="28"/>
      <c r="EH24" s="28"/>
      <c r="EI24" s="28"/>
      <c r="EJ24" s="28"/>
      <c r="EK24" s="28"/>
      <c r="EL24" s="28"/>
      <c r="EM24" s="28"/>
      <c r="EN24" s="28"/>
      <c r="EO24" s="28"/>
      <c r="EP24" s="28"/>
      <c r="EQ24" s="28"/>
      <c r="ER24" s="28"/>
      <c r="ES24" s="28"/>
      <c r="ET24" s="28"/>
      <c r="EU24" s="28"/>
      <c r="EV24" s="28"/>
      <c r="EW24" s="28"/>
      <c r="EX24" s="28"/>
      <c r="EY24" s="28"/>
    </row>
    <row r="25" spans="1:155" s="44" customFormat="1">
      <c r="A25" s="16">
        <v>24</v>
      </c>
      <c r="B25" s="25" t="s">
        <v>422</v>
      </c>
      <c r="C25" s="16">
        <v>79</v>
      </c>
      <c r="D25" s="42" t="s">
        <v>27</v>
      </c>
      <c r="E25" s="16" t="s">
        <v>423</v>
      </c>
      <c r="F25" s="16" t="s">
        <v>27</v>
      </c>
      <c r="G25" s="42" t="s">
        <v>37</v>
      </c>
      <c r="H25" s="16" t="s">
        <v>424</v>
      </c>
      <c r="I25" s="16" t="s">
        <v>31</v>
      </c>
      <c r="J25" s="42" t="s">
        <v>30</v>
      </c>
      <c r="K25" s="22">
        <f t="shared" si="0"/>
        <v>75.047619047619051</v>
      </c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O25" s="39"/>
      <c r="AP25" s="39"/>
      <c r="AQ25" s="39"/>
      <c r="AR25" s="39"/>
      <c r="AS25" s="39"/>
      <c r="AT25" s="39"/>
      <c r="AU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C25" s="39"/>
      <c r="CD25" s="39"/>
      <c r="CE25" s="39"/>
      <c r="CF25" s="39"/>
      <c r="CG25" s="39"/>
      <c r="CH25" s="39"/>
      <c r="CI25" s="39"/>
      <c r="CJ25" s="39"/>
      <c r="CL25" s="39"/>
      <c r="CM25" s="39"/>
      <c r="CN25" s="39"/>
      <c r="CO25" s="39"/>
      <c r="CP25" s="39"/>
      <c r="CQ25" s="39"/>
      <c r="CR25" s="39"/>
      <c r="CT25" s="39"/>
      <c r="CU25" s="39"/>
      <c r="CV25" s="39"/>
      <c r="CW25" s="39"/>
      <c r="CX25" s="39"/>
      <c r="CY25" s="39"/>
      <c r="CZ25" s="39"/>
      <c r="DA25" s="39"/>
      <c r="DB25" s="39"/>
      <c r="DC25" s="39"/>
      <c r="DD25" s="39"/>
      <c r="DE25" s="39"/>
      <c r="DG25" s="39"/>
      <c r="DH25" s="39"/>
      <c r="DI25" s="39"/>
      <c r="DJ25" s="39"/>
      <c r="DK25" s="39"/>
      <c r="DL25" s="39"/>
      <c r="DM25" s="39"/>
      <c r="DN25" s="39"/>
      <c r="DO25" s="39"/>
      <c r="DP25" s="39"/>
      <c r="DQ25" s="39"/>
      <c r="DR25" s="39"/>
      <c r="DS25" s="39"/>
      <c r="DT25" s="39"/>
      <c r="DU25" s="39"/>
      <c r="DV25" s="39"/>
      <c r="DW25" s="39"/>
      <c r="DX25" s="39"/>
      <c r="DY25" s="39"/>
      <c r="DZ25" s="39"/>
      <c r="EA25" s="39"/>
      <c r="EB25" s="39"/>
      <c r="EC25" s="39"/>
      <c r="EE25" s="39"/>
      <c r="EF25" s="39"/>
      <c r="EG25" s="39"/>
      <c r="EH25" s="39"/>
      <c r="EI25" s="39"/>
      <c r="EJ25" s="39"/>
      <c r="EK25" s="39"/>
      <c r="EL25" s="39"/>
      <c r="EM25" s="39"/>
      <c r="EN25" s="39"/>
      <c r="EO25" s="39"/>
      <c r="EP25" s="39"/>
      <c r="EQ25" s="39"/>
      <c r="ER25" s="39"/>
      <c r="ES25" s="39"/>
      <c r="ET25" s="39"/>
      <c r="EU25" s="39"/>
      <c r="EV25" s="39"/>
      <c r="EW25" s="39"/>
      <c r="EX25" s="39"/>
      <c r="EY25" s="39"/>
    </row>
    <row r="26" spans="1:155" s="44" customFormat="1">
      <c r="A26" s="16">
        <v>25</v>
      </c>
      <c r="B26" s="25" t="s">
        <v>426</v>
      </c>
      <c r="C26" s="16">
        <v>80</v>
      </c>
      <c r="D26" s="42">
        <v>0</v>
      </c>
      <c r="E26" s="16" t="s">
        <v>36</v>
      </c>
      <c r="F26" s="16" t="s">
        <v>30</v>
      </c>
      <c r="G26" s="42" t="s">
        <v>35</v>
      </c>
      <c r="H26" s="16" t="s">
        <v>30</v>
      </c>
      <c r="I26" s="16">
        <v>0</v>
      </c>
      <c r="J26" s="42">
        <v>78</v>
      </c>
      <c r="K26" s="22">
        <f>(C26*4+E26*2+F26*2+G26*2+H26*2+J26*3)/15*0.8</f>
        <v>65.706666666666678</v>
      </c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O26" s="39"/>
      <c r="AP26" s="39"/>
      <c r="AQ26" s="39"/>
      <c r="AR26" s="39"/>
      <c r="AS26" s="39"/>
      <c r="AT26" s="39"/>
      <c r="AU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C26" s="39"/>
      <c r="CD26" s="39"/>
      <c r="CE26" s="39"/>
      <c r="CF26" s="39"/>
      <c r="CG26" s="39"/>
      <c r="CH26" s="39"/>
      <c r="CI26" s="39"/>
      <c r="CJ26" s="39"/>
      <c r="CL26" s="39"/>
      <c r="CM26" s="39"/>
      <c r="CN26" s="39"/>
      <c r="CO26" s="39"/>
      <c r="CP26" s="39"/>
      <c r="CQ26" s="39"/>
      <c r="CR26" s="39"/>
      <c r="CT26" s="39"/>
      <c r="CU26" s="39"/>
      <c r="CV26" s="39"/>
      <c r="CW26" s="39"/>
      <c r="CX26" s="39"/>
      <c r="CY26" s="39"/>
      <c r="CZ26" s="39"/>
      <c r="DA26" s="39"/>
      <c r="DB26" s="39"/>
      <c r="DC26" s="39"/>
      <c r="DD26" s="39"/>
      <c r="DE26" s="39"/>
      <c r="DG26" s="39"/>
      <c r="DH26" s="39"/>
      <c r="DI26" s="39"/>
      <c r="DJ26" s="39"/>
      <c r="DK26" s="39"/>
      <c r="DL26" s="39"/>
      <c r="DM26" s="39"/>
      <c r="DN26" s="39"/>
      <c r="DO26" s="39"/>
      <c r="DP26" s="39"/>
      <c r="DQ26" s="39"/>
      <c r="DR26" s="39"/>
      <c r="DS26" s="39"/>
      <c r="DT26" s="39"/>
      <c r="DU26" s="39"/>
      <c r="DV26" s="39"/>
      <c r="DW26" s="39"/>
      <c r="DX26" s="39"/>
      <c r="DY26" s="39"/>
      <c r="DZ26" s="39"/>
      <c r="EA26" s="39"/>
      <c r="EB26" s="39"/>
      <c r="EC26" s="39"/>
      <c r="EE26" s="39"/>
      <c r="EF26" s="39"/>
      <c r="EG26" s="39"/>
      <c r="EH26" s="39"/>
      <c r="EI26" s="39"/>
      <c r="EJ26" s="39"/>
      <c r="EK26" s="39"/>
      <c r="EL26" s="39"/>
      <c r="EM26" s="39"/>
      <c r="EN26" s="39"/>
      <c r="EO26" s="39"/>
      <c r="EP26" s="39"/>
      <c r="EQ26" s="39"/>
      <c r="ER26" s="39"/>
      <c r="ES26" s="39"/>
      <c r="ET26" s="39"/>
      <c r="EU26" s="39"/>
      <c r="EV26" s="39"/>
      <c r="EW26" s="39"/>
      <c r="EX26" s="39"/>
      <c r="EY26" s="39"/>
    </row>
  </sheetData>
  <sortState ref="A2:K26">
    <sortCondition descending="1" ref="K1"/>
  </sortState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诉讼15</vt:lpstr>
      <vt:lpstr>卫生13</vt:lpstr>
      <vt:lpstr>无方向8</vt:lpstr>
      <vt:lpstr>宪法与行政法9</vt:lpstr>
      <vt:lpstr>刑法10</vt:lpstr>
      <vt:lpstr>知产20</vt:lpstr>
      <vt:lpstr>专利代理12</vt:lpstr>
      <vt:lpstr>财税34</vt:lpstr>
      <vt:lpstr>法与公16</vt:lpstr>
      <vt:lpstr>房地产16</vt:lpstr>
      <vt:lpstr>国公10</vt:lpstr>
      <vt:lpstr>金融30</vt:lpstr>
      <vt:lpstr>国商17</vt:lpstr>
      <vt:lpstr>环境法4</vt:lpstr>
      <vt:lpstr>竞争法35</vt:lpstr>
      <vt:lpstr>商法25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陈小欢</cp:lastModifiedBy>
  <dcterms:created xsi:type="dcterms:W3CDTF">2014-09-03T01:45:02Z</dcterms:created>
  <dcterms:modified xsi:type="dcterms:W3CDTF">2014-09-18T02:12:15Z</dcterms:modified>
</cp:coreProperties>
</file>